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-15" yWindow="75" windowWidth="6600" windowHeight="4245" activeTab="5"/>
  </bookViews>
  <sheets>
    <sheet name="xbarco" sheetId="1" r:id="rId1"/>
    <sheet name="%barco" sheetId="2" r:id="rId2"/>
    <sheet name="Hoja3" sheetId="3" r:id="rId3"/>
    <sheet name="xAREA" sheetId="6" r:id="rId4"/>
    <sheet name="%AREA" sheetId="7" r:id="rId5"/>
    <sheet name="Prosp+comercial" sheetId="9" r:id="rId6"/>
    <sheet name="MAPA" sheetId="8" r:id="rId7"/>
  </sheets>
  <calcPr calcId="125725"/>
</workbook>
</file>

<file path=xl/calcChain.xml><?xml version="1.0" encoding="utf-8"?>
<calcChain xmlns="http://schemas.openxmlformats.org/spreadsheetml/2006/main">
  <c r="CN14" i="2"/>
  <c r="CM14"/>
  <c r="CK14"/>
  <c r="CI14"/>
  <c r="CH14"/>
  <c r="CG14"/>
  <c r="CE14"/>
  <c r="CC14"/>
  <c r="CA14"/>
  <c r="BY14"/>
  <c r="CN14" i="1"/>
  <c r="CM14"/>
  <c r="CK14"/>
  <c r="CI14"/>
  <c r="CH14"/>
  <c r="CG14"/>
  <c r="CE14"/>
  <c r="CC14"/>
  <c r="CA14"/>
  <c r="BY14"/>
  <c r="BW14"/>
  <c r="BV14"/>
  <c r="BU14"/>
  <c r="BT14"/>
  <c r="BS14"/>
  <c r="BR14"/>
  <c r="BQ14"/>
  <c r="BP14"/>
  <c r="BO14"/>
  <c r="BN14"/>
  <c r="BM14"/>
  <c r="BL14"/>
  <c r="BK14"/>
  <c r="BJ14"/>
  <c r="BA15" i="9"/>
  <c r="BA67" l="1"/>
  <c r="BA66"/>
  <c r="BA17"/>
  <c r="BL12"/>
  <c r="BL67"/>
  <c r="BL66"/>
  <c r="BE66"/>
  <c r="BE67" s="1"/>
  <c r="BE12"/>
  <c r="BE17" s="1"/>
  <c r="BD66"/>
  <c r="BD67" s="1"/>
  <c r="BD12"/>
  <c r="BD17" s="1"/>
  <c r="AN66"/>
  <c r="AK66"/>
  <c r="AJ66"/>
  <c r="AE66"/>
  <c r="T66"/>
  <c r="CY64"/>
  <c r="CY63"/>
  <c r="CY62"/>
  <c r="CY61"/>
  <c r="CY60"/>
  <c r="CY59"/>
  <c r="CY58"/>
  <c r="CY57"/>
  <c r="CY56"/>
  <c r="CY55"/>
  <c r="CY54"/>
  <c r="CY53"/>
  <c r="CY52"/>
  <c r="CY51"/>
  <c r="CY50"/>
  <c r="CY49"/>
  <c r="CY48"/>
  <c r="CY47"/>
  <c r="CY46"/>
  <c r="CY45"/>
  <c r="CY44"/>
  <c r="CY43"/>
  <c r="CY42"/>
  <c r="CY41"/>
  <c r="CY40"/>
  <c r="CY39"/>
  <c r="CY38"/>
  <c r="CY37"/>
  <c r="CY36"/>
  <c r="CY35"/>
  <c r="CY34"/>
  <c r="CY33"/>
  <c r="CY32"/>
  <c r="CY31"/>
  <c r="CY30"/>
  <c r="CY29"/>
  <c r="CY28"/>
  <c r="CY27"/>
  <c r="CY26"/>
  <c r="CY25"/>
  <c r="CY24"/>
  <c r="CY23"/>
  <c r="CY22"/>
  <c r="CY21"/>
  <c r="CY20"/>
  <c r="CY19"/>
  <c r="BP17"/>
  <c r="BO17"/>
  <c r="BN17"/>
  <c r="BK17"/>
  <c r="BJ17"/>
  <c r="BI17"/>
  <c r="BH17"/>
  <c r="BG17"/>
  <c r="BF17"/>
  <c r="AY17"/>
  <c r="AO17"/>
  <c r="AN17"/>
  <c r="AM17"/>
  <c r="AL17"/>
  <c r="AK17"/>
  <c r="AJ17"/>
  <c r="AI17"/>
  <c r="AH17"/>
  <c r="AG17"/>
  <c r="AF17"/>
  <c r="Z17"/>
  <c r="Y17"/>
  <c r="X17"/>
  <c r="W17"/>
  <c r="V17"/>
  <c r="U17"/>
  <c r="T17"/>
  <c r="S17"/>
  <c r="R17"/>
  <c r="Q17"/>
  <c r="P17"/>
  <c r="O17"/>
  <c r="N17"/>
  <c r="M17"/>
  <c r="DA15"/>
  <c r="CD15"/>
  <c r="CC15"/>
  <c r="CC17" s="1"/>
  <c r="CB15"/>
  <c r="CB17" s="1"/>
  <c r="CA15"/>
  <c r="CA17" s="1"/>
  <c r="BZ15"/>
  <c r="BZ17" s="1"/>
  <c r="BY15"/>
  <c r="BY17" s="1"/>
  <c r="BX15"/>
  <c r="BX17" s="1"/>
  <c r="BW15"/>
  <c r="BV15"/>
  <c r="BV17" s="1"/>
  <c r="BU15"/>
  <c r="BU17" s="1"/>
  <c r="BT15"/>
  <c r="BT17" s="1"/>
  <c r="BS15"/>
  <c r="BS17" s="1"/>
  <c r="BR15"/>
  <c r="BR17" s="1"/>
  <c r="BQ15"/>
  <c r="BQ17" s="1"/>
  <c r="AZ15"/>
  <c r="AZ17" s="1"/>
  <c r="AX15"/>
  <c r="AX17" s="1"/>
  <c r="AW15"/>
  <c r="AW17" s="1"/>
  <c r="AU15"/>
  <c r="AU17" s="1"/>
  <c r="AT15"/>
  <c r="AT17" s="1"/>
  <c r="AS15"/>
  <c r="AS17" s="1"/>
  <c r="AR15"/>
  <c r="AQ15"/>
  <c r="AQ17" s="1"/>
  <c r="AP15"/>
  <c r="AE15"/>
  <c r="AD15"/>
  <c r="AC15"/>
  <c r="AC17" s="1"/>
  <c r="AB15"/>
  <c r="AB17" s="1"/>
  <c r="AA15"/>
  <c r="DD12"/>
  <c r="BM12"/>
  <c r="BC12"/>
  <c r="BB12"/>
  <c r="BB17" s="1"/>
  <c r="AV12"/>
  <c r="AE12"/>
  <c r="AD12"/>
  <c r="AC12"/>
  <c r="AA12"/>
  <c r="L12"/>
  <c r="L17" s="1"/>
  <c r="K12"/>
  <c r="K17" s="1"/>
  <c r="J12"/>
  <c r="J17" s="1"/>
  <c r="I12"/>
  <c r="I17" s="1"/>
  <c r="H12"/>
  <c r="H17" s="1"/>
  <c r="G12"/>
  <c r="G17" s="1"/>
  <c r="F12"/>
  <c r="F17" s="1"/>
  <c r="E12"/>
  <c r="E17" s="1"/>
  <c r="D12"/>
  <c r="C12"/>
  <c r="B12"/>
  <c r="B17" s="1"/>
  <c r="AZ6"/>
  <c r="AY6"/>
  <c r="AX6"/>
  <c r="AW6"/>
  <c r="AV6"/>
  <c r="AU6"/>
  <c r="AT6"/>
  <c r="AS6"/>
  <c r="AR6"/>
  <c r="AQ6"/>
  <c r="AP6"/>
  <c r="L6"/>
  <c r="K6"/>
  <c r="J6"/>
  <c r="I6"/>
  <c r="H6"/>
  <c r="G6"/>
  <c r="F6"/>
  <c r="E6"/>
  <c r="D6"/>
  <c r="C6"/>
  <c r="B6"/>
  <c r="DC64" l="1"/>
  <c r="DC62"/>
  <c r="DC60"/>
  <c r="DC58"/>
  <c r="DC56"/>
  <c r="DC54"/>
  <c r="DC52"/>
  <c r="DC50"/>
  <c r="DC48"/>
  <c r="DC46"/>
  <c r="DC44"/>
  <c r="DC42"/>
  <c r="DC40"/>
  <c r="DC38"/>
  <c r="DC36"/>
  <c r="DC34"/>
  <c r="DC32"/>
  <c r="DC30"/>
  <c r="DC28"/>
  <c r="DC26"/>
  <c r="DC24"/>
  <c r="DC22"/>
  <c r="DC20"/>
  <c r="BL17"/>
  <c r="DA12"/>
  <c r="AV17"/>
  <c r="DA20"/>
  <c r="DA25"/>
  <c r="DA27"/>
  <c r="AD17"/>
  <c r="CD17"/>
  <c r="DD29"/>
  <c r="DA64"/>
  <c r="DA61"/>
  <c r="DA60"/>
  <c r="DA59"/>
  <c r="DA58"/>
  <c r="DA63"/>
  <c r="DA62"/>
  <c r="DA56"/>
  <c r="DA52"/>
  <c r="DA49"/>
  <c r="DA48"/>
  <c r="DA57"/>
  <c r="DA53"/>
  <c r="DA46"/>
  <c r="DA30"/>
  <c r="DA26"/>
  <c r="DA55"/>
  <c r="DA51"/>
  <c r="DA47"/>
  <c r="DA29"/>
  <c r="DA50"/>
  <c r="DA45"/>
  <c r="DA41"/>
  <c r="DA37"/>
  <c r="DA33"/>
  <c r="DA22"/>
  <c r="DA44"/>
  <c r="DA40"/>
  <c r="DA36"/>
  <c r="DA32"/>
  <c r="DA21"/>
  <c r="DA19"/>
  <c r="AR17"/>
  <c r="DA31"/>
  <c r="DA35"/>
  <c r="DA39"/>
  <c r="DA43"/>
  <c r="C17"/>
  <c r="BC17"/>
  <c r="AA17"/>
  <c r="AE17"/>
  <c r="BW17"/>
  <c r="D17"/>
  <c r="BM17"/>
  <c r="DA24"/>
  <c r="DA28"/>
  <c r="DA34"/>
  <c r="DA38"/>
  <c r="DA42"/>
  <c r="AP17"/>
  <c r="DD51"/>
  <c r="DD52"/>
  <c r="DD43"/>
  <c r="DD39"/>
  <c r="DA23" l="1"/>
  <c r="DI23" s="1"/>
  <c r="DA54"/>
  <c r="DI54" s="1"/>
  <c r="DB12"/>
  <c r="CT66"/>
  <c r="CT67" s="1"/>
  <c r="CZ17"/>
  <c r="EY6" s="1"/>
  <c r="DI27"/>
  <c r="DI25"/>
  <c r="DD31"/>
  <c r="DD47"/>
  <c r="DD62"/>
  <c r="DD35"/>
  <c r="DC17"/>
  <c r="DF29"/>
  <c r="DD17"/>
  <c r="DB15"/>
  <c r="CU66"/>
  <c r="CU67" s="1"/>
  <c r="DI39"/>
  <c r="CI66"/>
  <c r="CI67" s="1"/>
  <c r="DI37"/>
  <c r="DI26"/>
  <c r="DI56"/>
  <c r="DD36"/>
  <c r="DD44"/>
  <c r="DD28"/>
  <c r="DD56"/>
  <c r="DD55"/>
  <c r="DI35"/>
  <c r="DC15"/>
  <c r="DI21"/>
  <c r="DI44"/>
  <c r="DI41"/>
  <c r="DI47"/>
  <c r="DI30"/>
  <c r="DI48"/>
  <c r="DI62"/>
  <c r="DI60"/>
  <c r="CQ66"/>
  <c r="CQ67" s="1"/>
  <c r="DD33"/>
  <c r="DD37"/>
  <c r="DD41"/>
  <c r="DD45"/>
  <c r="DD54"/>
  <c r="DD48"/>
  <c r="DD60"/>
  <c r="DD61"/>
  <c r="DI42"/>
  <c r="DI24"/>
  <c r="DC12"/>
  <c r="CZ12"/>
  <c r="DI31"/>
  <c r="DI32"/>
  <c r="DI22"/>
  <c r="DI45"/>
  <c r="DI51"/>
  <c r="DI46"/>
  <c r="DI49"/>
  <c r="DI63"/>
  <c r="DI61"/>
  <c r="DG60"/>
  <c r="CR66"/>
  <c r="CR67" s="1"/>
  <c r="DI34"/>
  <c r="DI40"/>
  <c r="DI29"/>
  <c r="DI57"/>
  <c r="DI59"/>
  <c r="DD15"/>
  <c r="DD26"/>
  <c r="DD22"/>
  <c r="DD57"/>
  <c r="DD27"/>
  <c r="DD23"/>
  <c r="DD49"/>
  <c r="DD19"/>
  <c r="DD53"/>
  <c r="DD32"/>
  <c r="DD40"/>
  <c r="DD50"/>
  <c r="DD30"/>
  <c r="DD34"/>
  <c r="DD38"/>
  <c r="DD42"/>
  <c r="DD46"/>
  <c r="DD58"/>
  <c r="DD59"/>
  <c r="DD64"/>
  <c r="DD63"/>
  <c r="DD25"/>
  <c r="DI38"/>
  <c r="DI28"/>
  <c r="DI43"/>
  <c r="CS66"/>
  <c r="CS67" s="1"/>
  <c r="DI36"/>
  <c r="DI33"/>
  <c r="DI50"/>
  <c r="DI55"/>
  <c r="DI53"/>
  <c r="DI52"/>
  <c r="DI58"/>
  <c r="DI64"/>
  <c r="DD21"/>
  <c r="BR66" i="6"/>
  <c r="BQ66"/>
  <c r="BP66"/>
  <c r="BO66"/>
  <c r="BN66"/>
  <c r="BM66"/>
  <c r="BR15"/>
  <c r="BQ15"/>
  <c r="BP15"/>
  <c r="BO15"/>
  <c r="BN15"/>
  <c r="BM15"/>
  <c r="BZ66"/>
  <c r="BY66"/>
  <c r="BX66"/>
  <c r="BW66"/>
  <c r="BV66"/>
  <c r="BU66"/>
  <c r="BT66"/>
  <c r="BS66"/>
  <c r="BX15"/>
  <c r="BW15"/>
  <c r="BV15"/>
  <c r="BU15"/>
  <c r="BT15"/>
  <c r="BS15"/>
  <c r="DB70" i="2"/>
  <c r="DA70"/>
  <c r="CZ70"/>
  <c r="CY70"/>
  <c r="CX70"/>
  <c r="CW70"/>
  <c r="CV70"/>
  <c r="CU70"/>
  <c r="CT70"/>
  <c r="CS70"/>
  <c r="CR70"/>
  <c r="CQ70"/>
  <c r="DO69" i="1"/>
  <c r="DO68" i="2" s="1"/>
  <c r="DN69" i="1"/>
  <c r="DN68" i="2" s="1"/>
  <c r="DM69" i="1"/>
  <c r="DM68" i="2" s="1"/>
  <c r="DL69" i="1"/>
  <c r="DL68" i="2" s="1"/>
  <c r="DK69" i="1"/>
  <c r="DK68" i="2" s="1"/>
  <c r="DJ69" i="1"/>
  <c r="DJ68" i="2" s="1"/>
  <c r="DI69" i="1"/>
  <c r="DI68" i="2" s="1"/>
  <c r="DH69" i="1"/>
  <c r="DH68" i="2" s="1"/>
  <c r="DG69" i="1"/>
  <c r="DG68" i="2" s="1"/>
  <c r="DF69" i="1"/>
  <c r="DF68" i="2" s="1"/>
  <c r="DE69" i="1"/>
  <c r="DE68" i="2" s="1"/>
  <c r="DD69" i="1"/>
  <c r="DD68" i="2" s="1"/>
  <c r="DC69" i="1"/>
  <c r="DB69"/>
  <c r="DA69"/>
  <c r="CZ69"/>
  <c r="CY69"/>
  <c r="CX69"/>
  <c r="CW69"/>
  <c r="CV69"/>
  <c r="CU69"/>
  <c r="CT69"/>
  <c r="CS69"/>
  <c r="CR69"/>
  <c r="CQ69"/>
  <c r="DO14" i="2"/>
  <c r="DN14"/>
  <c r="DM14"/>
  <c r="DL14"/>
  <c r="DK14"/>
  <c r="DJ14"/>
  <c r="DI14"/>
  <c r="DH14"/>
  <c r="DG14"/>
  <c r="DF14"/>
  <c r="DE14"/>
  <c r="DD14"/>
  <c r="DO14" i="1"/>
  <c r="DN14"/>
  <c r="DM14"/>
  <c r="DL14"/>
  <c r="DK14"/>
  <c r="DJ14"/>
  <c r="DI14"/>
  <c r="DH14"/>
  <c r="DG14"/>
  <c r="DF14"/>
  <c r="DE14"/>
  <c r="DD14"/>
  <c r="AI20"/>
  <c r="AI21"/>
  <c r="AI22"/>
  <c r="AI23"/>
  <c r="AI24"/>
  <c r="AI25"/>
  <c r="AI26"/>
  <c r="AI27"/>
  <c r="AI28"/>
  <c r="AI29"/>
  <c r="AI30"/>
  <c r="AI31"/>
  <c r="AI32"/>
  <c r="AI33"/>
  <c r="AV12" i="6"/>
  <c r="AV6"/>
  <c r="L12"/>
  <c r="K12"/>
  <c r="J12"/>
  <c r="I12"/>
  <c r="H12"/>
  <c r="G12"/>
  <c r="F12"/>
  <c r="E12"/>
  <c r="D12"/>
  <c r="C12"/>
  <c r="B12"/>
  <c r="L6"/>
  <c r="K6"/>
  <c r="J6"/>
  <c r="I6"/>
  <c r="H6"/>
  <c r="G6"/>
  <c r="F6"/>
  <c r="E6"/>
  <c r="D6"/>
  <c r="C6"/>
  <c r="B6"/>
  <c r="CY11" i="1"/>
  <c r="CZ11"/>
  <c r="DA11"/>
  <c r="CS11"/>
  <c r="CT11"/>
  <c r="CU11"/>
  <c r="CV11"/>
  <c r="CW11"/>
  <c r="CX11"/>
  <c r="CQ11"/>
  <c r="CR11"/>
  <c r="DB11"/>
  <c r="DB5"/>
  <c r="DA5"/>
  <c r="CZ5"/>
  <c r="CY5"/>
  <c r="CX5"/>
  <c r="CW5"/>
  <c r="CV5"/>
  <c r="CU5"/>
  <c r="CT5"/>
  <c r="CS5"/>
  <c r="CR5"/>
  <c r="CQ5"/>
  <c r="DB11" i="2"/>
  <c r="DA11"/>
  <c r="CX11"/>
  <c r="CZ11"/>
  <c r="CW11"/>
  <c r="CY11"/>
  <c r="CV11"/>
  <c r="CU11"/>
  <c r="CT11"/>
  <c r="CS11"/>
  <c r="CR11"/>
  <c r="CQ11"/>
  <c r="DB5"/>
  <c r="DA5"/>
  <c r="CX5"/>
  <c r="CZ5"/>
  <c r="CW5"/>
  <c r="CY5"/>
  <c r="CV5"/>
  <c r="CU5"/>
  <c r="CT5"/>
  <c r="CS5"/>
  <c r="CR5"/>
  <c r="CQ5"/>
  <c r="M66" i="6"/>
  <c r="N66"/>
  <c r="O66"/>
  <c r="P66"/>
  <c r="Q66"/>
  <c r="R66"/>
  <c r="S66"/>
  <c r="U66"/>
  <c r="V66"/>
  <c r="W66"/>
  <c r="X66"/>
  <c r="Y66"/>
  <c r="Z66"/>
  <c r="AA66"/>
  <c r="AB66"/>
  <c r="AC66"/>
  <c r="AD66"/>
  <c r="AF66"/>
  <c r="AG66"/>
  <c r="AH66"/>
  <c r="AI66"/>
  <c r="AL66"/>
  <c r="AM66"/>
  <c r="AO66"/>
  <c r="BM69" i="1"/>
  <c r="BX68"/>
  <c r="BX67"/>
  <c r="BX66"/>
  <c r="BX65"/>
  <c r="BX64"/>
  <c r="BX63"/>
  <c r="BX62"/>
  <c r="BX61"/>
  <c r="BX60"/>
  <c r="BX59"/>
  <c r="BX58"/>
  <c r="BX57"/>
  <c r="BX56"/>
  <c r="BX55"/>
  <c r="BX54"/>
  <c r="BX53"/>
  <c r="BX52"/>
  <c r="BX51"/>
  <c r="BX50"/>
  <c r="BX49"/>
  <c r="BX48"/>
  <c r="BX47"/>
  <c r="BX46"/>
  <c r="BX45"/>
  <c r="BX44"/>
  <c r="BX43"/>
  <c r="BX42"/>
  <c r="BX41"/>
  <c r="BX40"/>
  <c r="BX39"/>
  <c r="BX38"/>
  <c r="BX37"/>
  <c r="BX36"/>
  <c r="BX35"/>
  <c r="BX34"/>
  <c r="BX33"/>
  <c r="BX32"/>
  <c r="BX31"/>
  <c r="BX30"/>
  <c r="BX29"/>
  <c r="BX28"/>
  <c r="BX27"/>
  <c r="BX26"/>
  <c r="BX69" s="1"/>
  <c r="BB1" i="6"/>
  <c r="BA1"/>
  <c r="BC1"/>
  <c r="AP15"/>
  <c r="AQ15"/>
  <c r="AR15"/>
  <c r="AS15"/>
  <c r="AT15"/>
  <c r="AU15"/>
  <c r="AW15"/>
  <c r="AX15"/>
  <c r="AZ15"/>
  <c r="AA15"/>
  <c r="AB1" s="1"/>
  <c r="AB15"/>
  <c r="AC15"/>
  <c r="AD15"/>
  <c r="AE15"/>
  <c r="AG14" i="2"/>
  <c r="AH14"/>
  <c r="AI14"/>
  <c r="BW14"/>
  <c r="BV14"/>
  <c r="BU14"/>
  <c r="BT14"/>
  <c r="BS14"/>
  <c r="BR14"/>
  <c r="BQ14"/>
  <c r="BP14"/>
  <c r="BO14"/>
  <c r="BN14"/>
  <c r="BM14"/>
  <c r="BL14"/>
  <c r="BK14"/>
  <c r="BJ14"/>
  <c r="BL66" i="6"/>
  <c r="BK66"/>
  <c r="BJ66"/>
  <c r="BI66"/>
  <c r="BH66"/>
  <c r="BG66"/>
  <c r="BF66"/>
  <c r="BE66"/>
  <c r="BD66"/>
  <c r="BC66"/>
  <c r="BB66"/>
  <c r="BA66"/>
  <c r="AZ66"/>
  <c r="AY66"/>
  <c r="AX66"/>
  <c r="AW66"/>
  <c r="AU66"/>
  <c r="AT66"/>
  <c r="AS66"/>
  <c r="AR66"/>
  <c r="AQ66"/>
  <c r="AP66"/>
  <c r="AN66"/>
  <c r="AK66"/>
  <c r="AJ66"/>
  <c r="AE66"/>
  <c r="T66"/>
  <c r="BY15"/>
  <c r="BZ15"/>
  <c r="AW6"/>
  <c r="AX6"/>
  <c r="AR6"/>
  <c r="AS6"/>
  <c r="AP6"/>
  <c r="AY6"/>
  <c r="AZ6"/>
  <c r="AT6"/>
  <c r="AU6"/>
  <c r="AQ6"/>
  <c r="AA12"/>
  <c r="AC12"/>
  <c r="AD12"/>
  <c r="AE12"/>
  <c r="BI12"/>
  <c r="BA12"/>
  <c r="BB12"/>
  <c r="BJ69" i="1"/>
  <c r="BK69"/>
  <c r="BK19" i="2" s="1"/>
  <c r="BL69" i="1"/>
  <c r="BM19" i="2"/>
  <c r="BN69" i="1"/>
  <c r="BO69"/>
  <c r="BO19" i="2"/>
  <c r="BP69" i="1"/>
  <c r="BP19" i="2"/>
  <c r="BR69" i="1"/>
  <c r="BR19" i="2"/>
  <c r="BS69" i="1"/>
  <c r="BS19" i="2"/>
  <c r="BT69" i="1"/>
  <c r="BT19" i="2"/>
  <c r="BU69" i="1"/>
  <c r="BV69"/>
  <c r="BV19" i="2" s="1"/>
  <c r="BW69" i="1"/>
  <c r="BW19" i="2" s="1"/>
  <c r="BK20"/>
  <c r="BL20"/>
  <c r="BM20"/>
  <c r="BO20"/>
  <c r="BR20"/>
  <c r="BT20"/>
  <c r="BU20"/>
  <c r="BJ21"/>
  <c r="BK21"/>
  <c r="BM21"/>
  <c r="BO21"/>
  <c r="BR21"/>
  <c r="BS21"/>
  <c r="BT21"/>
  <c r="BK22"/>
  <c r="BL22"/>
  <c r="BM22"/>
  <c r="BO22"/>
  <c r="BR22"/>
  <c r="BT22"/>
  <c r="BU22"/>
  <c r="BJ23"/>
  <c r="BK23"/>
  <c r="BM23"/>
  <c r="BO23"/>
  <c r="BR23"/>
  <c r="BS23"/>
  <c r="BT23"/>
  <c r="BV23"/>
  <c r="BK24"/>
  <c r="BL24"/>
  <c r="BM24"/>
  <c r="BO24"/>
  <c r="BR24"/>
  <c r="BT24"/>
  <c r="BU24"/>
  <c r="BV24"/>
  <c r="BJ25"/>
  <c r="BK25"/>
  <c r="BM25"/>
  <c r="BO25"/>
  <c r="BR25"/>
  <c r="BS25"/>
  <c r="BT25"/>
  <c r="BV25"/>
  <c r="BW25"/>
  <c r="BK26"/>
  <c r="BL26"/>
  <c r="BM26"/>
  <c r="BO26"/>
  <c r="BR26"/>
  <c r="BT26"/>
  <c r="BU26"/>
  <c r="BV26"/>
  <c r="BJ27"/>
  <c r="BK27"/>
  <c r="BM27"/>
  <c r="BO27"/>
  <c r="BR27"/>
  <c r="BS27"/>
  <c r="BT27"/>
  <c r="BV27"/>
  <c r="BW27"/>
  <c r="BK28"/>
  <c r="BL28"/>
  <c r="BM28"/>
  <c r="BO28"/>
  <c r="BR28"/>
  <c r="BT28"/>
  <c r="BU28"/>
  <c r="BV28"/>
  <c r="BJ29"/>
  <c r="BK29"/>
  <c r="BM29"/>
  <c r="BO29"/>
  <c r="BR29"/>
  <c r="BS29"/>
  <c r="BT29"/>
  <c r="BV29"/>
  <c r="BK30"/>
  <c r="BL30"/>
  <c r="BM30"/>
  <c r="BO30"/>
  <c r="BR30"/>
  <c r="BT30"/>
  <c r="BU30"/>
  <c r="BV30"/>
  <c r="BJ31"/>
  <c r="BK31"/>
  <c r="BM31"/>
  <c r="BO31"/>
  <c r="BR31"/>
  <c r="BS31"/>
  <c r="BT31"/>
  <c r="BV31"/>
  <c r="BK32"/>
  <c r="BL32"/>
  <c r="BM32"/>
  <c r="BO32"/>
  <c r="BP32"/>
  <c r="BR32"/>
  <c r="BT32"/>
  <c r="BV32"/>
  <c r="BJ33"/>
  <c r="BK33"/>
  <c r="BM33"/>
  <c r="BO33"/>
  <c r="BR33"/>
  <c r="BS33"/>
  <c r="BT33"/>
  <c r="BV33"/>
  <c r="BK34"/>
  <c r="BL34"/>
  <c r="BM34"/>
  <c r="BO34"/>
  <c r="BP34"/>
  <c r="BR34"/>
  <c r="BT34"/>
  <c r="BV34"/>
  <c r="BJ35"/>
  <c r="BK35"/>
  <c r="BM35"/>
  <c r="BO35"/>
  <c r="BR35"/>
  <c r="BS35"/>
  <c r="BT35"/>
  <c r="BV35"/>
  <c r="BK36"/>
  <c r="BL36"/>
  <c r="BM36"/>
  <c r="BO36"/>
  <c r="BP36"/>
  <c r="BR36"/>
  <c r="BT36"/>
  <c r="BU36"/>
  <c r="BV36"/>
  <c r="BJ37"/>
  <c r="BK37"/>
  <c r="BM37"/>
  <c r="BO37"/>
  <c r="BR37"/>
  <c r="BS37"/>
  <c r="BT37"/>
  <c r="BV37"/>
  <c r="BK38"/>
  <c r="BL38"/>
  <c r="BM38"/>
  <c r="BO38"/>
  <c r="BP38"/>
  <c r="BR38"/>
  <c r="BT38"/>
  <c r="BU38"/>
  <c r="BV38"/>
  <c r="BJ39"/>
  <c r="BK39"/>
  <c r="BM39"/>
  <c r="BO39"/>
  <c r="BR39"/>
  <c r="BS39"/>
  <c r="BT39"/>
  <c r="BV39"/>
  <c r="BW39"/>
  <c r="BJ40"/>
  <c r="BK40"/>
  <c r="BL40"/>
  <c r="BM40"/>
  <c r="BO40"/>
  <c r="BP40"/>
  <c r="BR40"/>
  <c r="BS40"/>
  <c r="BT40"/>
  <c r="BU40"/>
  <c r="BV40"/>
  <c r="BJ41"/>
  <c r="BK41"/>
  <c r="BL41"/>
  <c r="BM41"/>
  <c r="BO41"/>
  <c r="BP41"/>
  <c r="BR41"/>
  <c r="BS41"/>
  <c r="BT41"/>
  <c r="BV41"/>
  <c r="BW41"/>
  <c r="BJ42"/>
  <c r="BK42"/>
  <c r="BL42"/>
  <c r="BM42"/>
  <c r="BO42"/>
  <c r="BP42"/>
  <c r="BR42"/>
  <c r="BS42"/>
  <c r="BT42"/>
  <c r="BU42"/>
  <c r="BV42"/>
  <c r="BJ43"/>
  <c r="BK43"/>
  <c r="BL43"/>
  <c r="BM43"/>
  <c r="BO43"/>
  <c r="BP43"/>
  <c r="BR43"/>
  <c r="BS43"/>
  <c r="BT43"/>
  <c r="BV43"/>
  <c r="BW43"/>
  <c r="BJ44"/>
  <c r="BK44"/>
  <c r="BL44"/>
  <c r="BM44"/>
  <c r="BO44"/>
  <c r="BP44"/>
  <c r="BR44"/>
  <c r="BS44"/>
  <c r="BT44"/>
  <c r="BU44"/>
  <c r="BV44"/>
  <c r="BJ45"/>
  <c r="BK45"/>
  <c r="BL45"/>
  <c r="BM45"/>
  <c r="BO45"/>
  <c r="BP45"/>
  <c r="BR45"/>
  <c r="BS45"/>
  <c r="BT45"/>
  <c r="BV45"/>
  <c r="BW45"/>
  <c r="BJ46"/>
  <c r="BK46"/>
  <c r="BL46"/>
  <c r="BM46"/>
  <c r="BO46"/>
  <c r="BP46"/>
  <c r="BR46"/>
  <c r="BS46"/>
  <c r="BT46"/>
  <c r="BU46"/>
  <c r="BV46"/>
  <c r="BJ47"/>
  <c r="BK47"/>
  <c r="BL47"/>
  <c r="BM47"/>
  <c r="BO47"/>
  <c r="BP47"/>
  <c r="BR47"/>
  <c r="BS47"/>
  <c r="BT47"/>
  <c r="BV47"/>
  <c r="BW47"/>
  <c r="BJ48"/>
  <c r="BK48"/>
  <c r="BL48"/>
  <c r="BM48"/>
  <c r="BO48"/>
  <c r="BP48"/>
  <c r="BR48"/>
  <c r="BS48"/>
  <c r="BT48"/>
  <c r="BU48"/>
  <c r="BV48"/>
  <c r="BJ49"/>
  <c r="BK49"/>
  <c r="BL49"/>
  <c r="BM49"/>
  <c r="BO49"/>
  <c r="BP49"/>
  <c r="BR49"/>
  <c r="BS49"/>
  <c r="BT49"/>
  <c r="BV49"/>
  <c r="BW49"/>
  <c r="BJ50"/>
  <c r="BK50"/>
  <c r="BL50"/>
  <c r="BM50"/>
  <c r="BO50"/>
  <c r="BP50"/>
  <c r="BR50"/>
  <c r="BS50"/>
  <c r="BT50"/>
  <c r="BU50"/>
  <c r="BV50"/>
  <c r="BJ51"/>
  <c r="BK51"/>
  <c r="BL51"/>
  <c r="BM51"/>
  <c r="BO51"/>
  <c r="BP51"/>
  <c r="BR51"/>
  <c r="BS51"/>
  <c r="BT51"/>
  <c r="BV51"/>
  <c r="BW51"/>
  <c r="BJ52"/>
  <c r="BK52"/>
  <c r="BL52"/>
  <c r="BM52"/>
  <c r="BO52"/>
  <c r="BP52"/>
  <c r="BR52"/>
  <c r="BS52"/>
  <c r="BT52"/>
  <c r="BU52"/>
  <c r="BV52"/>
  <c r="BJ53"/>
  <c r="BK53"/>
  <c r="BL53"/>
  <c r="BM53"/>
  <c r="BO53"/>
  <c r="BP53"/>
  <c r="BR53"/>
  <c r="BS53"/>
  <c r="BT53"/>
  <c r="BV53"/>
  <c r="BW53"/>
  <c r="BJ54"/>
  <c r="BK54"/>
  <c r="BL54"/>
  <c r="BM54"/>
  <c r="BO54"/>
  <c r="BP54"/>
  <c r="BR54"/>
  <c r="BS54"/>
  <c r="BT54"/>
  <c r="BU54"/>
  <c r="BV54"/>
  <c r="BJ55"/>
  <c r="BK55"/>
  <c r="BL55"/>
  <c r="BM55"/>
  <c r="BO55"/>
  <c r="BP55"/>
  <c r="BR55"/>
  <c r="BS55"/>
  <c r="BT55"/>
  <c r="BV55"/>
  <c r="BW55"/>
  <c r="BJ56"/>
  <c r="BK56"/>
  <c r="BL56"/>
  <c r="BM56"/>
  <c r="BO56"/>
  <c r="BP56"/>
  <c r="BR56"/>
  <c r="BS56"/>
  <c r="BT56"/>
  <c r="BU56"/>
  <c r="BV56"/>
  <c r="BJ57"/>
  <c r="BK57"/>
  <c r="BL57"/>
  <c r="BM57"/>
  <c r="BO57"/>
  <c r="BP57"/>
  <c r="BR57"/>
  <c r="BS57"/>
  <c r="BT57"/>
  <c r="BV57"/>
  <c r="BW57"/>
  <c r="BJ58"/>
  <c r="BK58"/>
  <c r="BL58"/>
  <c r="BM58"/>
  <c r="BO58"/>
  <c r="BP58"/>
  <c r="BR58"/>
  <c r="BS58"/>
  <c r="BT58"/>
  <c r="BU58"/>
  <c r="BV58"/>
  <c r="BJ59"/>
  <c r="BK59"/>
  <c r="BL59"/>
  <c r="BM59"/>
  <c r="BO59"/>
  <c r="BP59"/>
  <c r="BR59"/>
  <c r="BS59"/>
  <c r="BT59"/>
  <c r="BV59"/>
  <c r="BW59"/>
  <c r="BJ60"/>
  <c r="BK60"/>
  <c r="BL60"/>
  <c r="BM60"/>
  <c r="BO60"/>
  <c r="BP60"/>
  <c r="BR60"/>
  <c r="BS60"/>
  <c r="BT60"/>
  <c r="BU60"/>
  <c r="BV60"/>
  <c r="BJ61"/>
  <c r="BK61"/>
  <c r="BL61"/>
  <c r="BM61"/>
  <c r="BO61"/>
  <c r="BP61"/>
  <c r="BR61"/>
  <c r="BS61"/>
  <c r="BT61"/>
  <c r="BV61"/>
  <c r="BW61"/>
  <c r="BJ62"/>
  <c r="BK62"/>
  <c r="BL62"/>
  <c r="BM62"/>
  <c r="BO62"/>
  <c r="BP62"/>
  <c r="BR62"/>
  <c r="BS62"/>
  <c r="BT62"/>
  <c r="BU62"/>
  <c r="BV62"/>
  <c r="BJ63"/>
  <c r="BK63"/>
  <c r="BL63"/>
  <c r="BM63"/>
  <c r="BO63"/>
  <c r="BP63"/>
  <c r="BR63"/>
  <c r="BS63"/>
  <c r="BT63"/>
  <c r="BV63"/>
  <c r="BW63"/>
  <c r="BJ64"/>
  <c r="BK64"/>
  <c r="BL64"/>
  <c r="BM64"/>
  <c r="BO64"/>
  <c r="BP64"/>
  <c r="BR64"/>
  <c r="BS64"/>
  <c r="BT64"/>
  <c r="BU64"/>
  <c r="BV64"/>
  <c r="BJ65"/>
  <c r="BK65"/>
  <c r="BL65"/>
  <c r="BM65"/>
  <c r="BO65"/>
  <c r="BP65"/>
  <c r="BR65"/>
  <c r="BS65"/>
  <c r="BT65"/>
  <c r="BV65"/>
  <c r="BW65"/>
  <c r="BJ66"/>
  <c r="BK66"/>
  <c r="BL66"/>
  <c r="BM66"/>
  <c r="BO66"/>
  <c r="BP66"/>
  <c r="BR66"/>
  <c r="BS66"/>
  <c r="BT66"/>
  <c r="BU66"/>
  <c r="BV66"/>
  <c r="BJ67"/>
  <c r="BK67"/>
  <c r="BL67"/>
  <c r="BM67"/>
  <c r="BO67"/>
  <c r="BP67"/>
  <c r="BR67"/>
  <c r="BS67"/>
  <c r="BT67"/>
  <c r="BV67"/>
  <c r="BW67"/>
  <c r="BJ68"/>
  <c r="BK68"/>
  <c r="BL68"/>
  <c r="BM68"/>
  <c r="BO68"/>
  <c r="BP68"/>
  <c r="BR68"/>
  <c r="BS68"/>
  <c r="BT68"/>
  <c r="BU68"/>
  <c r="BV68"/>
  <c r="BJ18"/>
  <c r="BK18"/>
  <c r="BL18"/>
  <c r="BM18"/>
  <c r="BO18"/>
  <c r="BP18"/>
  <c r="BR18"/>
  <c r="BS18"/>
  <c r="BT18"/>
  <c r="BU18"/>
  <c r="BV18"/>
  <c r="BW18"/>
  <c r="CP69" i="1"/>
  <c r="CO69"/>
  <c r="CO67" i="2" s="1"/>
  <c r="CN69" i="1"/>
  <c r="CN68" i="2" s="1"/>
  <c r="CM69" i="1"/>
  <c r="CL69"/>
  <c r="CL60" i="2" s="1"/>
  <c r="CK69" i="1"/>
  <c r="CK65" i="2" s="1"/>
  <c r="CJ69" i="1"/>
  <c r="CJ67" i="2" s="1"/>
  <c r="CJ68"/>
  <c r="CI69" i="1"/>
  <c r="CI68" i="2" s="1"/>
  <c r="CH69" i="1"/>
  <c r="CG69"/>
  <c r="CF69"/>
  <c r="CF61" i="2" s="1"/>
  <c r="CE69" i="1"/>
  <c r="CE66" i="2" s="1"/>
  <c r="CD69" i="1"/>
  <c r="CD67" i="2" s="1"/>
  <c r="CC69" i="1"/>
  <c r="CC68" i="2" s="1"/>
  <c r="CB69" i="1"/>
  <c r="CB64" i="2" s="1"/>
  <c r="CA69" i="1"/>
  <c r="CA66" i="2" s="1"/>
  <c r="BZ69" i="1"/>
  <c r="BZ62" i="2" s="1"/>
  <c r="BY69" i="1"/>
  <c r="BY59" i="2" s="1"/>
  <c r="BQ69" i="1"/>
  <c r="BH69"/>
  <c r="BH35" i="2" s="1"/>
  <c r="BG69" i="1"/>
  <c r="BG23" i="2" s="1"/>
  <c r="BF69" i="1"/>
  <c r="BF29" i="2" s="1"/>
  <c r="BE69" i="1"/>
  <c r="BE68" i="2"/>
  <c r="BD69" i="1"/>
  <c r="BD22" i="2" s="1"/>
  <c r="BC69" i="1"/>
  <c r="BC28" i="2" s="1"/>
  <c r="BB69" i="1"/>
  <c r="BB67" i="2" s="1"/>
  <c r="BI67" s="1"/>
  <c r="BA69" i="1"/>
  <c r="AZ69"/>
  <c r="AZ27" i="2" s="1"/>
  <c r="AY69" i="1"/>
  <c r="AY66" i="2" s="1"/>
  <c r="AY23"/>
  <c r="AX69" i="1"/>
  <c r="AX20" i="2" s="1"/>
  <c r="AW69" i="1"/>
  <c r="AW58" i="2" s="1"/>
  <c r="AU69" i="1"/>
  <c r="AU67" i="2" s="1"/>
  <c r="AT69" i="1"/>
  <c r="AT22" i="2" s="1"/>
  <c r="AS69" i="1"/>
  <c r="AR69"/>
  <c r="AR66" i="2" s="1"/>
  <c r="AQ69" i="1"/>
  <c r="AQ21" i="2" s="1"/>
  <c r="AQ28"/>
  <c r="AP69" i="1"/>
  <c r="AP25" i="2" s="1"/>
  <c r="AO69" i="1"/>
  <c r="AN69"/>
  <c r="AN20" i="2" s="1"/>
  <c r="AM69" i="1"/>
  <c r="AM24" i="2" s="1"/>
  <c r="AL69" i="1"/>
  <c r="AL29" i="2" s="1"/>
  <c r="AV29" s="1"/>
  <c r="AK69" i="1"/>
  <c r="AJ69"/>
  <c r="AJ40" i="2" s="1"/>
  <c r="AH69" i="1"/>
  <c r="AH21" i="2"/>
  <c r="AG69" i="1"/>
  <c r="AG24" i="2"/>
  <c r="AD69" i="1"/>
  <c r="AD64" i="2" s="1"/>
  <c r="AC69" i="1"/>
  <c r="AC36" i="2" s="1"/>
  <c r="AB69" i="1"/>
  <c r="AA69"/>
  <c r="AA19" i="2" s="1"/>
  <c r="Z69" i="1"/>
  <c r="Z39" i="2" s="1"/>
  <c r="Y69" i="1"/>
  <c r="Y66" i="2" s="1"/>
  <c r="X69" i="1"/>
  <c r="X40" i="2" s="1"/>
  <c r="X70" s="1"/>
  <c r="W69" i="1"/>
  <c r="W67" i="2" s="1"/>
  <c r="U69" i="1"/>
  <c r="U64" i="2" s="1"/>
  <c r="T69" i="1"/>
  <c r="T25" i="2" s="1"/>
  <c r="S69" i="1"/>
  <c r="S65" i="2" s="1"/>
  <c r="R69" i="1"/>
  <c r="R68" i="2" s="1"/>
  <c r="Q69" i="1"/>
  <c r="Q67" i="2" s="1"/>
  <c r="P69" i="1"/>
  <c r="P21" i="2" s="1"/>
  <c r="O69" i="1"/>
  <c r="O65" i="2" s="1"/>
  <c r="N69" i="1"/>
  <c r="N64" i="2" s="1"/>
  <c r="M69" i="1"/>
  <c r="M22" i="2" s="1"/>
  <c r="L69" i="1"/>
  <c r="L25" i="2" s="1"/>
  <c r="J69" i="1"/>
  <c r="J62" i="2" s="1"/>
  <c r="I69" i="1"/>
  <c r="I68" i="2" s="1"/>
  <c r="H69" i="1"/>
  <c r="H67" i="2" s="1"/>
  <c r="G69" i="1"/>
  <c r="G65" i="2" s="1"/>
  <c r="F69" i="1"/>
  <c r="F62" i="2" s="1"/>
  <c r="E69" i="1"/>
  <c r="E68" i="2" s="1"/>
  <c r="D69" i="1"/>
  <c r="D65" i="2" s="1"/>
  <c r="C69" i="1"/>
  <c r="C67" i="2" s="1"/>
  <c r="B69" i="1"/>
  <c r="B62" i="2" s="1"/>
  <c r="S18"/>
  <c r="R18"/>
  <c r="O18"/>
  <c r="H62"/>
  <c r="C62"/>
  <c r="I61"/>
  <c r="F61"/>
  <c r="C61"/>
  <c r="J60"/>
  <c r="G60"/>
  <c r="E60"/>
  <c r="B60"/>
  <c r="G59"/>
  <c r="C59"/>
  <c r="H58"/>
  <c r="D58"/>
  <c r="J57"/>
  <c r="H57"/>
  <c r="F57"/>
  <c r="D57"/>
  <c r="B57"/>
  <c r="J56"/>
  <c r="I56"/>
  <c r="G56"/>
  <c r="F56"/>
  <c r="C56"/>
  <c r="J55"/>
  <c r="G55"/>
  <c r="F55"/>
  <c r="B55"/>
  <c r="G54"/>
  <c r="D54"/>
  <c r="J53"/>
  <c r="I53"/>
  <c r="H53"/>
  <c r="G53"/>
  <c r="F53"/>
  <c r="E53"/>
  <c r="D53"/>
  <c r="C53"/>
  <c r="B53"/>
  <c r="K53" s="1"/>
  <c r="J52"/>
  <c r="I52"/>
  <c r="G52"/>
  <c r="F52"/>
  <c r="E52"/>
  <c r="C52"/>
  <c r="B52"/>
  <c r="J51"/>
  <c r="G51"/>
  <c r="F51"/>
  <c r="C51"/>
  <c r="B51"/>
  <c r="H50"/>
  <c r="G50"/>
  <c r="D50"/>
  <c r="C50"/>
  <c r="J49"/>
  <c r="I49"/>
  <c r="H49"/>
  <c r="G49"/>
  <c r="F49"/>
  <c r="E49"/>
  <c r="D49"/>
  <c r="C49"/>
  <c r="B49"/>
  <c r="J48"/>
  <c r="I48"/>
  <c r="G48"/>
  <c r="F48"/>
  <c r="E48"/>
  <c r="C48"/>
  <c r="B48"/>
  <c r="J47"/>
  <c r="G47"/>
  <c r="F47"/>
  <c r="C47"/>
  <c r="B47"/>
  <c r="H46"/>
  <c r="G46"/>
  <c r="C46"/>
  <c r="J45"/>
  <c r="I45"/>
  <c r="G45"/>
  <c r="F45"/>
  <c r="E45"/>
  <c r="C45"/>
  <c r="B45"/>
  <c r="J44"/>
  <c r="I44"/>
  <c r="G44"/>
  <c r="F44"/>
  <c r="E44"/>
  <c r="C44"/>
  <c r="B44"/>
  <c r="J43"/>
  <c r="G43"/>
  <c r="F43"/>
  <c r="C43"/>
  <c r="B43"/>
  <c r="H42"/>
  <c r="G42"/>
  <c r="D42"/>
  <c r="C42"/>
  <c r="J41"/>
  <c r="I41"/>
  <c r="H41"/>
  <c r="G41"/>
  <c r="F41"/>
  <c r="E41"/>
  <c r="D41"/>
  <c r="C41"/>
  <c r="B41"/>
  <c r="J40"/>
  <c r="I40"/>
  <c r="G40"/>
  <c r="F40"/>
  <c r="E40"/>
  <c r="C40"/>
  <c r="B40"/>
  <c r="J39"/>
  <c r="G39"/>
  <c r="F39"/>
  <c r="C39"/>
  <c r="B39"/>
  <c r="G38"/>
  <c r="D38"/>
  <c r="C38"/>
  <c r="J37"/>
  <c r="I37"/>
  <c r="H37"/>
  <c r="G37"/>
  <c r="F37"/>
  <c r="E37"/>
  <c r="D37"/>
  <c r="C37"/>
  <c r="B37"/>
  <c r="K37" s="1"/>
  <c r="J36"/>
  <c r="I36"/>
  <c r="G36"/>
  <c r="F36"/>
  <c r="E36"/>
  <c r="C36"/>
  <c r="B36"/>
  <c r="J35"/>
  <c r="H35"/>
  <c r="G35"/>
  <c r="F35"/>
  <c r="C35"/>
  <c r="B35"/>
  <c r="J34"/>
  <c r="I34"/>
  <c r="H34"/>
  <c r="G34"/>
  <c r="F34"/>
  <c r="E34"/>
  <c r="D34"/>
  <c r="C34"/>
  <c r="K34"/>
  <c r="B34"/>
  <c r="J33"/>
  <c r="I33"/>
  <c r="H33"/>
  <c r="G33"/>
  <c r="F33"/>
  <c r="E33"/>
  <c r="D33"/>
  <c r="C33"/>
  <c r="B33"/>
  <c r="J32"/>
  <c r="I32"/>
  <c r="G32"/>
  <c r="F32"/>
  <c r="E32"/>
  <c r="C32"/>
  <c r="B32"/>
  <c r="J31"/>
  <c r="H31"/>
  <c r="G31"/>
  <c r="F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G28"/>
  <c r="F28"/>
  <c r="E28"/>
  <c r="C28"/>
  <c r="B28"/>
  <c r="J27"/>
  <c r="H27"/>
  <c r="G27"/>
  <c r="F27"/>
  <c r="C27"/>
  <c r="B27"/>
  <c r="J26"/>
  <c r="I26"/>
  <c r="H26"/>
  <c r="G26"/>
  <c r="F26"/>
  <c r="E26"/>
  <c r="D26"/>
  <c r="C26"/>
  <c r="K26" s="1"/>
  <c r="B26"/>
  <c r="J25"/>
  <c r="I25"/>
  <c r="H25"/>
  <c r="G25"/>
  <c r="F25"/>
  <c r="E25"/>
  <c r="D25"/>
  <c r="C25"/>
  <c r="B25"/>
  <c r="J24"/>
  <c r="I24"/>
  <c r="G24"/>
  <c r="F24"/>
  <c r="E24"/>
  <c r="C24"/>
  <c r="B24"/>
  <c r="J23"/>
  <c r="H23"/>
  <c r="G23"/>
  <c r="F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G20"/>
  <c r="F20"/>
  <c r="E20"/>
  <c r="C20"/>
  <c r="B20"/>
  <c r="J19"/>
  <c r="H19"/>
  <c r="G19"/>
  <c r="F19"/>
  <c r="C19"/>
  <c r="B19"/>
  <c r="J18"/>
  <c r="I18"/>
  <c r="H18"/>
  <c r="G18"/>
  <c r="F18"/>
  <c r="E18"/>
  <c r="D18"/>
  <c r="C18"/>
  <c r="B18"/>
  <c r="BI14"/>
  <c r="AV14"/>
  <c r="AU11"/>
  <c r="AT11"/>
  <c r="AS11"/>
  <c r="AR11"/>
  <c r="AK11"/>
  <c r="AJ11"/>
  <c r="W11"/>
  <c r="AA11"/>
  <c r="AC11"/>
  <c r="AE11"/>
  <c r="AF11" s="1"/>
  <c r="AD11"/>
  <c r="AB11"/>
  <c r="X11"/>
  <c r="U5"/>
  <c r="T5"/>
  <c r="S5"/>
  <c r="R5"/>
  <c r="Q5"/>
  <c r="P5"/>
  <c r="O5"/>
  <c r="N5"/>
  <c r="M5"/>
  <c r="L5"/>
  <c r="J5"/>
  <c r="I5"/>
  <c r="H5"/>
  <c r="G5"/>
  <c r="F5"/>
  <c r="E5"/>
  <c r="D5"/>
  <c r="C5"/>
  <c r="B5"/>
  <c r="AH14" i="1"/>
  <c r="AG14"/>
  <c r="BI18"/>
  <c r="BI19"/>
  <c r="BI20"/>
  <c r="BI21"/>
  <c r="BI22"/>
  <c r="BI69" s="1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AV18"/>
  <c r="AV69" s="1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BI14"/>
  <c r="AV14"/>
  <c r="AU11"/>
  <c r="AT11"/>
  <c r="AS11"/>
  <c r="AR11"/>
  <c r="AK11"/>
  <c r="AJ11"/>
  <c r="AF18"/>
  <c r="AF19"/>
  <c r="AF20"/>
  <c r="AF21"/>
  <c r="AF22"/>
  <c r="AF23"/>
  <c r="AF24"/>
  <c r="AF25"/>
  <c r="AF26"/>
  <c r="AF27"/>
  <c r="AE28"/>
  <c r="AE29"/>
  <c r="AF29" s="1"/>
  <c r="AE30"/>
  <c r="AE31"/>
  <c r="AF31"/>
  <c r="AE32"/>
  <c r="AE33"/>
  <c r="AF33" s="1"/>
  <c r="AE34"/>
  <c r="AE35"/>
  <c r="AF35"/>
  <c r="AE36"/>
  <c r="AE37"/>
  <c r="AF37" s="1"/>
  <c r="AE38"/>
  <c r="AE39"/>
  <c r="AF39"/>
  <c r="AE40"/>
  <c r="AE41"/>
  <c r="AF41" s="1"/>
  <c r="AE42"/>
  <c r="AE43"/>
  <c r="AF43"/>
  <c r="AE44"/>
  <c r="AE45"/>
  <c r="AF45" s="1"/>
  <c r="AE46"/>
  <c r="AE47"/>
  <c r="AF47"/>
  <c r="AE48"/>
  <c r="AE49"/>
  <c r="AF49" s="1"/>
  <c r="AE50"/>
  <c r="AE51"/>
  <c r="AF51"/>
  <c r="AE52"/>
  <c r="AE53"/>
  <c r="AF53" s="1"/>
  <c r="AE54"/>
  <c r="AE55"/>
  <c r="AF55"/>
  <c r="AE56"/>
  <c r="AE57"/>
  <c r="AF57" s="1"/>
  <c r="AE58"/>
  <c r="AE59"/>
  <c r="AF59"/>
  <c r="AE60"/>
  <c r="AE61"/>
  <c r="AF61" s="1"/>
  <c r="AE62"/>
  <c r="AE63"/>
  <c r="AF63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W11"/>
  <c r="AA11"/>
  <c r="AF11" s="1"/>
  <c r="AC11"/>
  <c r="AE11"/>
  <c r="AD11"/>
  <c r="AB11"/>
  <c r="X11"/>
  <c r="U5"/>
  <c r="T5"/>
  <c r="S5"/>
  <c r="R5"/>
  <c r="Q5"/>
  <c r="P5"/>
  <c r="O5"/>
  <c r="N5"/>
  <c r="M5"/>
  <c r="L5"/>
  <c r="J5"/>
  <c r="I5"/>
  <c r="H5"/>
  <c r="G5"/>
  <c r="F5"/>
  <c r="E5"/>
  <c r="D5"/>
  <c r="C5"/>
  <c r="B5"/>
  <c r="AI69"/>
  <c r="AH48" i="2"/>
  <c r="AH45"/>
  <c r="AH64"/>
  <c r="AH32"/>
  <c r="AH61"/>
  <c r="AH29"/>
  <c r="AH56"/>
  <c r="AH40"/>
  <c r="AH24"/>
  <c r="AH18"/>
  <c r="AH53"/>
  <c r="AH37"/>
  <c r="AB64"/>
  <c r="AB66"/>
  <c r="AB68"/>
  <c r="AB20"/>
  <c r="AB22"/>
  <c r="AB24"/>
  <c r="AB26"/>
  <c r="AB28"/>
  <c r="AB30"/>
  <c r="AB32"/>
  <c r="AB34"/>
  <c r="AB36"/>
  <c r="AB39"/>
  <c r="AB41"/>
  <c r="AB43"/>
  <c r="AB45"/>
  <c r="AB47"/>
  <c r="AB49"/>
  <c r="AB51"/>
  <c r="AB53"/>
  <c r="AB55"/>
  <c r="AB57"/>
  <c r="AB59"/>
  <c r="AB61"/>
  <c r="AB63"/>
  <c r="AB18"/>
  <c r="AB67"/>
  <c r="AB21"/>
  <c r="AB25"/>
  <c r="AB29"/>
  <c r="AB33"/>
  <c r="AB37"/>
  <c r="AK66"/>
  <c r="AK20"/>
  <c r="AK24"/>
  <c r="AK28"/>
  <c r="AK32"/>
  <c r="AK36"/>
  <c r="AK67"/>
  <c r="AK21"/>
  <c r="AK25"/>
  <c r="AK29"/>
  <c r="AK33"/>
  <c r="AK37"/>
  <c r="AK65"/>
  <c r="AK23"/>
  <c r="AK31"/>
  <c r="AK40"/>
  <c r="AK44"/>
  <c r="AK48"/>
  <c r="AK52"/>
  <c r="AK56"/>
  <c r="AK60"/>
  <c r="AK64"/>
  <c r="AK22"/>
  <c r="AK30"/>
  <c r="AK38"/>
  <c r="AK41"/>
  <c r="AK45"/>
  <c r="AK49"/>
  <c r="AK53"/>
  <c r="AK57"/>
  <c r="AK61"/>
  <c r="AK27"/>
  <c r="AK42"/>
  <c r="AK50"/>
  <c r="AK58"/>
  <c r="AK26"/>
  <c r="AK39"/>
  <c r="AK47"/>
  <c r="AK55"/>
  <c r="AK63"/>
  <c r="AS66"/>
  <c r="AS20"/>
  <c r="AS24"/>
  <c r="AS28"/>
  <c r="AS32"/>
  <c r="AS36"/>
  <c r="AS67"/>
  <c r="AS21"/>
  <c r="AS25"/>
  <c r="AS29"/>
  <c r="AS33"/>
  <c r="AS37"/>
  <c r="AS65"/>
  <c r="AS23"/>
  <c r="AS31"/>
  <c r="AS40"/>
  <c r="AS44"/>
  <c r="AS48"/>
  <c r="AS52"/>
  <c r="AS56"/>
  <c r="AS60"/>
  <c r="AS64"/>
  <c r="AS22"/>
  <c r="AS30"/>
  <c r="AS41"/>
  <c r="AS45"/>
  <c r="AS49"/>
  <c r="AS53"/>
  <c r="AS57"/>
  <c r="AS61"/>
  <c r="AS19"/>
  <c r="AS35"/>
  <c r="AS42"/>
  <c r="AS50"/>
  <c r="AS58"/>
  <c r="AS68"/>
  <c r="AS34"/>
  <c r="AS39"/>
  <c r="AS47"/>
  <c r="AS55"/>
  <c r="AS63"/>
  <c r="BA65"/>
  <c r="BA19"/>
  <c r="BA23"/>
  <c r="BA27"/>
  <c r="BA31"/>
  <c r="BA35"/>
  <c r="BA39"/>
  <c r="BA43"/>
  <c r="BA47"/>
  <c r="BA51"/>
  <c r="BA55"/>
  <c r="BA59"/>
  <c r="BA63"/>
  <c r="BA66"/>
  <c r="BA20"/>
  <c r="BA24"/>
  <c r="BA28"/>
  <c r="BA32"/>
  <c r="BA36"/>
  <c r="BA40"/>
  <c r="BA44"/>
  <c r="BA48"/>
  <c r="BA52"/>
  <c r="BA56"/>
  <c r="BA60"/>
  <c r="BA68"/>
  <c r="BA26"/>
  <c r="BA34"/>
  <c r="BA42"/>
  <c r="BA50"/>
  <c r="BA58"/>
  <c r="BA67"/>
  <c r="BA25"/>
  <c r="BA33"/>
  <c r="BA41"/>
  <c r="BA49"/>
  <c r="BA57"/>
  <c r="BA64"/>
  <c r="BA30"/>
  <c r="BA46"/>
  <c r="BA62"/>
  <c r="BA18"/>
  <c r="BA29"/>
  <c r="BA45"/>
  <c r="BA61"/>
  <c r="AB62"/>
  <c r="AB58"/>
  <c r="X56"/>
  <c r="AB54"/>
  <c r="X52"/>
  <c r="AB50"/>
  <c r="X48"/>
  <c r="AB42"/>
  <c r="AB38"/>
  <c r="AG40"/>
  <c r="AK54"/>
  <c r="AS46"/>
  <c r="AS27"/>
  <c r="BE50"/>
  <c r="V69" i="1"/>
  <c r="AE56" i="2"/>
  <c r="AE44"/>
  <c r="AE34"/>
  <c r="AE28"/>
  <c r="AE69" i="1"/>
  <c r="AE41" i="2" s="1"/>
  <c r="X64"/>
  <c r="X66"/>
  <c r="X68"/>
  <c r="X20"/>
  <c r="X22"/>
  <c r="X24"/>
  <c r="X26"/>
  <c r="X28"/>
  <c r="X30"/>
  <c r="X32"/>
  <c r="X34"/>
  <c r="X36"/>
  <c r="X39"/>
  <c r="X41"/>
  <c r="X43"/>
  <c r="X45"/>
  <c r="X47"/>
  <c r="X49"/>
  <c r="X51"/>
  <c r="X53"/>
  <c r="X55"/>
  <c r="X57"/>
  <c r="X59"/>
  <c r="X61"/>
  <c r="X63"/>
  <c r="X18"/>
  <c r="X65"/>
  <c r="X19"/>
  <c r="X23"/>
  <c r="X27"/>
  <c r="X31"/>
  <c r="X35"/>
  <c r="AG22"/>
  <c r="AG26"/>
  <c r="AG30"/>
  <c r="AG34"/>
  <c r="AG38"/>
  <c r="AG42"/>
  <c r="AG46"/>
  <c r="AG50"/>
  <c r="AG54"/>
  <c r="AG58"/>
  <c r="AG62"/>
  <c r="AG66"/>
  <c r="AG21"/>
  <c r="AI21" s="1"/>
  <c r="AG25"/>
  <c r="AG29"/>
  <c r="AG33"/>
  <c r="AG37"/>
  <c r="AI37" s="1"/>
  <c r="AG41"/>
  <c r="AG45"/>
  <c r="AG49"/>
  <c r="AG53"/>
  <c r="AI53" s="1"/>
  <c r="AG57"/>
  <c r="AG61"/>
  <c r="AG65"/>
  <c r="AG18"/>
  <c r="AG20"/>
  <c r="AG28"/>
  <c r="AG36"/>
  <c r="AG44"/>
  <c r="AG52"/>
  <c r="AG60"/>
  <c r="AG68"/>
  <c r="AG23"/>
  <c r="AG31"/>
  <c r="AG39"/>
  <c r="AG47"/>
  <c r="AG55"/>
  <c r="AG63"/>
  <c r="AO66"/>
  <c r="AO20"/>
  <c r="AO24"/>
  <c r="AO28"/>
  <c r="AO32"/>
  <c r="AO36"/>
  <c r="AO67"/>
  <c r="AO21"/>
  <c r="AO25"/>
  <c r="AO29"/>
  <c r="AO33"/>
  <c r="AO37"/>
  <c r="AO19"/>
  <c r="AO27"/>
  <c r="AO35"/>
  <c r="AO40"/>
  <c r="AO44"/>
  <c r="AO48"/>
  <c r="AO52"/>
  <c r="AO56"/>
  <c r="AO60"/>
  <c r="AO68"/>
  <c r="AO26"/>
  <c r="AO34"/>
  <c r="AO41"/>
  <c r="AO45"/>
  <c r="AO49"/>
  <c r="AO53"/>
  <c r="AO57"/>
  <c r="AO61"/>
  <c r="AO23"/>
  <c r="AO46"/>
  <c r="AO54"/>
  <c r="AO62"/>
  <c r="AO22"/>
  <c r="AO38"/>
  <c r="AO43"/>
  <c r="AO51"/>
  <c r="AO59"/>
  <c r="AW65"/>
  <c r="AW19"/>
  <c r="AW23"/>
  <c r="AW27"/>
  <c r="AW31"/>
  <c r="AW35"/>
  <c r="AW39"/>
  <c r="AW43"/>
  <c r="AW47"/>
  <c r="AW51"/>
  <c r="AW55"/>
  <c r="AW59"/>
  <c r="AW63"/>
  <c r="AW66"/>
  <c r="AW20"/>
  <c r="AW24"/>
  <c r="AW28"/>
  <c r="AW32"/>
  <c r="AW36"/>
  <c r="AW40"/>
  <c r="AW44"/>
  <c r="AW48"/>
  <c r="AW52"/>
  <c r="AW56"/>
  <c r="AW60"/>
  <c r="AW64"/>
  <c r="AW22"/>
  <c r="AW30"/>
  <c r="AW38"/>
  <c r="AW46"/>
  <c r="AW54"/>
  <c r="AW62"/>
  <c r="AW21"/>
  <c r="AW29"/>
  <c r="AW37"/>
  <c r="AW45"/>
  <c r="AW53"/>
  <c r="AW61"/>
  <c r="AW68"/>
  <c r="AW34"/>
  <c r="AW50"/>
  <c r="AW18"/>
  <c r="AW67"/>
  <c r="AW33"/>
  <c r="AW49"/>
  <c r="BE65"/>
  <c r="BE19"/>
  <c r="BE23"/>
  <c r="BE27"/>
  <c r="BE31"/>
  <c r="BE35"/>
  <c r="BE39"/>
  <c r="BE43"/>
  <c r="BE47"/>
  <c r="BE51"/>
  <c r="BE55"/>
  <c r="BE59"/>
  <c r="BE63"/>
  <c r="BE66"/>
  <c r="BE20"/>
  <c r="BE24"/>
  <c r="BE28"/>
  <c r="BE32"/>
  <c r="BE36"/>
  <c r="BE40"/>
  <c r="BE44"/>
  <c r="BE48"/>
  <c r="BE52"/>
  <c r="BE56"/>
  <c r="BE60"/>
  <c r="BE64"/>
  <c r="BE22"/>
  <c r="BE30"/>
  <c r="BE38"/>
  <c r="BE46"/>
  <c r="BE54"/>
  <c r="BE62"/>
  <c r="BE21"/>
  <c r="BE29"/>
  <c r="BE37"/>
  <c r="BE45"/>
  <c r="BE53"/>
  <c r="BE61"/>
  <c r="BE26"/>
  <c r="BE42"/>
  <c r="BE58"/>
  <c r="BE18"/>
  <c r="BE25"/>
  <c r="BE41"/>
  <c r="BE57"/>
  <c r="AS18"/>
  <c r="X60"/>
  <c r="AB46"/>
  <c r="X44"/>
  <c r="AG56"/>
  <c r="AI56" s="1"/>
  <c r="AS62"/>
  <c r="AO50"/>
  <c r="AK35"/>
  <c r="AO65"/>
  <c r="BA38"/>
  <c r="AW26"/>
  <c r="L65"/>
  <c r="L19"/>
  <c r="L23"/>
  <c r="L27"/>
  <c r="L31"/>
  <c r="L35"/>
  <c r="L39"/>
  <c r="L43"/>
  <c r="L47"/>
  <c r="L51"/>
  <c r="L55"/>
  <c r="L59"/>
  <c r="L63"/>
  <c r="L64"/>
  <c r="L68"/>
  <c r="L22"/>
  <c r="L26"/>
  <c r="L30"/>
  <c r="L34"/>
  <c r="L38"/>
  <c r="L42"/>
  <c r="L46"/>
  <c r="L50"/>
  <c r="L54"/>
  <c r="L58"/>
  <c r="L62"/>
  <c r="P65"/>
  <c r="P19"/>
  <c r="P23"/>
  <c r="P27"/>
  <c r="P31"/>
  <c r="P35"/>
  <c r="P39"/>
  <c r="P43"/>
  <c r="P47"/>
  <c r="P51"/>
  <c r="P55"/>
  <c r="P59"/>
  <c r="P63"/>
  <c r="P64"/>
  <c r="P68"/>
  <c r="P22"/>
  <c r="P26"/>
  <c r="P30"/>
  <c r="P34"/>
  <c r="P38"/>
  <c r="P42"/>
  <c r="P46"/>
  <c r="P50"/>
  <c r="P54"/>
  <c r="P58"/>
  <c r="P62"/>
  <c r="T65"/>
  <c r="T19"/>
  <c r="T23"/>
  <c r="T27"/>
  <c r="T31"/>
  <c r="T35"/>
  <c r="T39"/>
  <c r="T43"/>
  <c r="T47"/>
  <c r="T51"/>
  <c r="T55"/>
  <c r="T59"/>
  <c r="T63"/>
  <c r="T64"/>
  <c r="T68"/>
  <c r="T22"/>
  <c r="T26"/>
  <c r="T30"/>
  <c r="T34"/>
  <c r="T38"/>
  <c r="T42"/>
  <c r="T46"/>
  <c r="T50"/>
  <c r="T54"/>
  <c r="T58"/>
  <c r="T62"/>
  <c r="Y65"/>
  <c r="Y67"/>
  <c r="Y19"/>
  <c r="Y21"/>
  <c r="Y23"/>
  <c r="Y25"/>
  <c r="Y27"/>
  <c r="Y29"/>
  <c r="Y31"/>
  <c r="Y33"/>
  <c r="Y35"/>
  <c r="Y64"/>
  <c r="Y68"/>
  <c r="Y22"/>
  <c r="Y26"/>
  <c r="Y30"/>
  <c r="Y34"/>
  <c r="Y39"/>
  <c r="Y41"/>
  <c r="Y43"/>
  <c r="Y45"/>
  <c r="Y47"/>
  <c r="Y49"/>
  <c r="Y51"/>
  <c r="Y53"/>
  <c r="Y55"/>
  <c r="Y57"/>
  <c r="Y59"/>
  <c r="Y61"/>
  <c r="Y63"/>
  <c r="AC65"/>
  <c r="AC67"/>
  <c r="AC19"/>
  <c r="AC21"/>
  <c r="AC23"/>
  <c r="AC25"/>
  <c r="AC27"/>
  <c r="AC29"/>
  <c r="AC31"/>
  <c r="AC33"/>
  <c r="AC35"/>
  <c r="AC66"/>
  <c r="AC20"/>
  <c r="AC24"/>
  <c r="AC28"/>
  <c r="AC32"/>
  <c r="AC39"/>
  <c r="AC41"/>
  <c r="AC43"/>
  <c r="AC45"/>
  <c r="AC47"/>
  <c r="AC49"/>
  <c r="AC51"/>
  <c r="AC53"/>
  <c r="AC55"/>
  <c r="AC57"/>
  <c r="AC59"/>
  <c r="AC61"/>
  <c r="AC63"/>
  <c r="Y18"/>
  <c r="AO18"/>
  <c r="P60"/>
  <c r="T56"/>
  <c r="L56"/>
  <c r="P52"/>
  <c r="T48"/>
  <c r="L48"/>
  <c r="P44"/>
  <c r="T40"/>
  <c r="L40"/>
  <c r="P36"/>
  <c r="T32"/>
  <c r="L32"/>
  <c r="P28"/>
  <c r="T24"/>
  <c r="L24"/>
  <c r="P20"/>
  <c r="T66"/>
  <c r="L66"/>
  <c r="Y62"/>
  <c r="AC60"/>
  <c r="Y58"/>
  <c r="AC56"/>
  <c r="Y54"/>
  <c r="AC52"/>
  <c r="Y50"/>
  <c r="AC48"/>
  <c r="Y46"/>
  <c r="AC44"/>
  <c r="Y42"/>
  <c r="AC40"/>
  <c r="Y38"/>
  <c r="Y37"/>
  <c r="Y36"/>
  <c r="X33"/>
  <c r="AB31"/>
  <c r="X25"/>
  <c r="AB23"/>
  <c r="X67"/>
  <c r="AB65"/>
  <c r="AG59"/>
  <c r="AG43"/>
  <c r="AG27"/>
  <c r="AO63"/>
  <c r="AS59"/>
  <c r="AK51"/>
  <c r="AO47"/>
  <c r="AS43"/>
  <c r="AK34"/>
  <c r="AS26"/>
  <c r="AO64"/>
  <c r="AW57"/>
  <c r="BE49"/>
  <c r="BA37"/>
  <c r="AW25"/>
  <c r="BE67"/>
  <c r="K69" i="1"/>
  <c r="AE35" i="2"/>
  <c r="AE31"/>
  <c r="L18"/>
  <c r="P18"/>
  <c r="T18"/>
  <c r="D60"/>
  <c r="D56"/>
  <c r="D52"/>
  <c r="D48"/>
  <c r="D44"/>
  <c r="D40"/>
  <c r="D36"/>
  <c r="D32"/>
  <c r="D28"/>
  <c r="D24"/>
  <c r="D20"/>
  <c r="D68"/>
  <c r="D66"/>
  <c r="D64"/>
  <c r="D59"/>
  <c r="D55"/>
  <c r="D51"/>
  <c r="D47"/>
  <c r="D43"/>
  <c r="D39"/>
  <c r="H60"/>
  <c r="H56"/>
  <c r="H52"/>
  <c r="H48"/>
  <c r="H44"/>
  <c r="H40"/>
  <c r="H36"/>
  <c r="H32"/>
  <c r="H28"/>
  <c r="H24"/>
  <c r="H20"/>
  <c r="H68"/>
  <c r="H66"/>
  <c r="H64"/>
  <c r="H59"/>
  <c r="H55"/>
  <c r="H51"/>
  <c r="H47"/>
  <c r="H43"/>
  <c r="H39"/>
  <c r="M66"/>
  <c r="M20"/>
  <c r="M24"/>
  <c r="M28"/>
  <c r="M32"/>
  <c r="M36"/>
  <c r="M40"/>
  <c r="M44"/>
  <c r="M48"/>
  <c r="M52"/>
  <c r="M56"/>
  <c r="M60"/>
  <c r="M65"/>
  <c r="M19"/>
  <c r="M23"/>
  <c r="M27"/>
  <c r="M31"/>
  <c r="M35"/>
  <c r="M39"/>
  <c r="M43"/>
  <c r="M47"/>
  <c r="M51"/>
  <c r="M55"/>
  <c r="M59"/>
  <c r="M63"/>
  <c r="Q66"/>
  <c r="Q20"/>
  <c r="Q24"/>
  <c r="Q28"/>
  <c r="Q32"/>
  <c r="Q36"/>
  <c r="Q40"/>
  <c r="Q44"/>
  <c r="Q48"/>
  <c r="Q52"/>
  <c r="Q56"/>
  <c r="Q60"/>
  <c r="Q65"/>
  <c r="Q19"/>
  <c r="Q23"/>
  <c r="Q27"/>
  <c r="Q31"/>
  <c r="Q35"/>
  <c r="Q39"/>
  <c r="Q43"/>
  <c r="Q47"/>
  <c r="Q51"/>
  <c r="Q55"/>
  <c r="Q59"/>
  <c r="Q63"/>
  <c r="U66"/>
  <c r="U20"/>
  <c r="U24"/>
  <c r="U28"/>
  <c r="U32"/>
  <c r="U36"/>
  <c r="U40"/>
  <c r="U44"/>
  <c r="U48"/>
  <c r="U52"/>
  <c r="U56"/>
  <c r="U60"/>
  <c r="U65"/>
  <c r="U19"/>
  <c r="U23"/>
  <c r="U27"/>
  <c r="U31"/>
  <c r="U35"/>
  <c r="U39"/>
  <c r="U43"/>
  <c r="U47"/>
  <c r="U51"/>
  <c r="U55"/>
  <c r="U59"/>
  <c r="U63"/>
  <c r="BY65"/>
  <c r="BY61"/>
  <c r="BY57"/>
  <c r="BY53"/>
  <c r="BY49"/>
  <c r="BY45"/>
  <c r="BY41"/>
  <c r="BY37"/>
  <c r="BY33"/>
  <c r="BY29"/>
  <c r="BY25"/>
  <c r="BY21"/>
  <c r="BY66"/>
  <c r="BY62"/>
  <c r="BY58"/>
  <c r="BY54"/>
  <c r="BY50"/>
  <c r="BY46"/>
  <c r="BY42"/>
  <c r="BY38"/>
  <c r="BY34"/>
  <c r="BY30"/>
  <c r="BY26"/>
  <c r="BY22"/>
  <c r="BY18"/>
  <c r="CC65"/>
  <c r="CC61"/>
  <c r="CC57"/>
  <c r="CC53"/>
  <c r="CC49"/>
  <c r="CC45"/>
  <c r="CC41"/>
  <c r="CC37"/>
  <c r="CC33"/>
  <c r="CC29"/>
  <c r="CC25"/>
  <c r="CC21"/>
  <c r="CC66"/>
  <c r="CC62"/>
  <c r="CC58"/>
  <c r="CC54"/>
  <c r="CC50"/>
  <c r="CC46"/>
  <c r="CC42"/>
  <c r="CC38"/>
  <c r="CC34"/>
  <c r="CC30"/>
  <c r="CC26"/>
  <c r="CC22"/>
  <c r="CC18"/>
  <c r="CK67"/>
  <c r="CK63"/>
  <c r="CK59"/>
  <c r="CK55"/>
  <c r="CK51"/>
  <c r="CK47"/>
  <c r="CK43"/>
  <c r="CK39"/>
  <c r="CK35"/>
  <c r="CK31"/>
  <c r="CK27"/>
  <c r="CK23"/>
  <c r="CK19"/>
  <c r="CK68"/>
  <c r="CK64"/>
  <c r="CK60"/>
  <c r="CK56"/>
  <c r="CK52"/>
  <c r="CK48"/>
  <c r="CK44"/>
  <c r="CK40"/>
  <c r="CK36"/>
  <c r="CK32"/>
  <c r="CK28"/>
  <c r="CK24"/>
  <c r="CK20"/>
  <c r="CO68"/>
  <c r="CO64"/>
  <c r="CO60"/>
  <c r="CO56"/>
  <c r="CO52"/>
  <c r="CO48"/>
  <c r="CO44"/>
  <c r="CO40"/>
  <c r="CO36"/>
  <c r="CO32"/>
  <c r="CO28"/>
  <c r="CO24"/>
  <c r="CO20"/>
  <c r="CO65"/>
  <c r="CO61"/>
  <c r="CO57"/>
  <c r="CO53"/>
  <c r="CO49"/>
  <c r="CO45"/>
  <c r="CO41"/>
  <c r="CO37"/>
  <c r="CO33"/>
  <c r="CO29"/>
  <c r="CO25"/>
  <c r="CO21"/>
  <c r="AK18"/>
  <c r="CK18"/>
  <c r="CC19"/>
  <c r="CC20"/>
  <c r="CO22"/>
  <c r="CO23"/>
  <c r="BY24"/>
  <c r="CK26"/>
  <c r="CC27"/>
  <c r="CK29"/>
  <c r="BY31"/>
  <c r="CO34"/>
  <c r="CC35"/>
  <c r="CK37"/>
  <c r="BY39"/>
  <c r="CO42"/>
  <c r="CC43"/>
  <c r="CK45"/>
  <c r="BY47"/>
  <c r="CO50"/>
  <c r="CC51"/>
  <c r="CK53"/>
  <c r="BY55"/>
  <c r="CO58"/>
  <c r="CC59"/>
  <c r="CK61"/>
  <c r="BY63"/>
  <c r="CO66"/>
  <c r="CC67"/>
  <c r="Q62"/>
  <c r="T61"/>
  <c r="L61"/>
  <c r="U58"/>
  <c r="M58"/>
  <c r="P57"/>
  <c r="Q54"/>
  <c r="T53"/>
  <c r="L53"/>
  <c r="U50"/>
  <c r="M50"/>
  <c r="P49"/>
  <c r="Q46"/>
  <c r="T45"/>
  <c r="L45"/>
  <c r="U42"/>
  <c r="M42"/>
  <c r="P41"/>
  <c r="Q38"/>
  <c r="T37"/>
  <c r="L37"/>
  <c r="U34"/>
  <c r="M34"/>
  <c r="P33"/>
  <c r="Q30"/>
  <c r="T29"/>
  <c r="L29"/>
  <c r="U26"/>
  <c r="M26"/>
  <c r="P25"/>
  <c r="Q22"/>
  <c r="T21"/>
  <c r="L21"/>
  <c r="U68"/>
  <c r="M68"/>
  <c r="P67"/>
  <c r="Q64"/>
  <c r="X62"/>
  <c r="AB60"/>
  <c r="X58"/>
  <c r="AB56"/>
  <c r="X54"/>
  <c r="AB52"/>
  <c r="X50"/>
  <c r="AB48"/>
  <c r="X46"/>
  <c r="AB44"/>
  <c r="X42"/>
  <c r="AB40"/>
  <c r="X38"/>
  <c r="X37"/>
  <c r="AC34"/>
  <c r="Y28"/>
  <c r="AC26"/>
  <c r="Y20"/>
  <c r="AC68"/>
  <c r="AG64"/>
  <c r="AI64" s="1"/>
  <c r="AG48"/>
  <c r="AG32"/>
  <c r="AI32" s="1"/>
  <c r="AK62"/>
  <c r="AO58"/>
  <c r="AS54"/>
  <c r="AK46"/>
  <c r="AO42"/>
  <c r="AS38"/>
  <c r="AO31"/>
  <c r="AK19"/>
  <c r="BA54"/>
  <c r="AW42"/>
  <c r="BE34"/>
  <c r="BA22"/>
  <c r="BN20"/>
  <c r="BN22"/>
  <c r="BN24"/>
  <c r="BN26"/>
  <c r="BN28"/>
  <c r="BN30"/>
  <c r="BN32"/>
  <c r="BN34"/>
  <c r="BN36"/>
  <c r="BN38"/>
  <c r="BN37"/>
  <c r="BN21"/>
  <c r="BN23"/>
  <c r="BN25"/>
  <c r="BN27"/>
  <c r="BN29"/>
  <c r="BN31"/>
  <c r="BN39"/>
  <c r="BN40"/>
  <c r="BN42"/>
  <c r="BN44"/>
  <c r="BN46"/>
  <c r="BN48"/>
  <c r="BN50"/>
  <c r="BN52"/>
  <c r="BN54"/>
  <c r="BN56"/>
  <c r="BN58"/>
  <c r="BN60"/>
  <c r="BN62"/>
  <c r="BN64"/>
  <c r="BN66"/>
  <c r="BN68"/>
  <c r="BN19"/>
  <c r="BN35"/>
  <c r="BN41"/>
  <c r="BN43"/>
  <c r="BN45"/>
  <c r="BN47"/>
  <c r="BN49"/>
  <c r="BN51"/>
  <c r="BN53"/>
  <c r="BN55"/>
  <c r="BN57"/>
  <c r="BN59"/>
  <c r="BN61"/>
  <c r="BN63"/>
  <c r="BN65"/>
  <c r="BN67"/>
  <c r="BN33"/>
  <c r="BN18"/>
  <c r="AF62" i="1"/>
  <c r="AF60"/>
  <c r="AF58"/>
  <c r="AF56"/>
  <c r="AF54"/>
  <c r="AF52"/>
  <c r="AF50"/>
  <c r="AF48"/>
  <c r="AF46"/>
  <c r="AF44"/>
  <c r="AF42"/>
  <c r="AF40"/>
  <c r="AF38"/>
  <c r="AF36"/>
  <c r="AF34"/>
  <c r="AF32"/>
  <c r="AF30"/>
  <c r="AF28"/>
  <c r="AF69" s="1"/>
  <c r="D19" i="2"/>
  <c r="D23"/>
  <c r="D27"/>
  <c r="D31"/>
  <c r="D35"/>
  <c r="H38"/>
  <c r="D45"/>
  <c r="H45"/>
  <c r="D46"/>
  <c r="H54"/>
  <c r="D61"/>
  <c r="H61"/>
  <c r="D62"/>
  <c r="M18"/>
  <c r="Q18"/>
  <c r="U18"/>
  <c r="E67"/>
  <c r="E65"/>
  <c r="E63"/>
  <c r="E59"/>
  <c r="E55"/>
  <c r="E51"/>
  <c r="E47"/>
  <c r="E43"/>
  <c r="E39"/>
  <c r="E35"/>
  <c r="E31"/>
  <c r="E27"/>
  <c r="E23"/>
  <c r="E19"/>
  <c r="E62"/>
  <c r="E58"/>
  <c r="E54"/>
  <c r="E50"/>
  <c r="E46"/>
  <c r="E42"/>
  <c r="E38"/>
  <c r="I67"/>
  <c r="I65"/>
  <c r="I63"/>
  <c r="I59"/>
  <c r="I55"/>
  <c r="I51"/>
  <c r="I47"/>
  <c r="I43"/>
  <c r="I39"/>
  <c r="I35"/>
  <c r="I31"/>
  <c r="I27"/>
  <c r="I23"/>
  <c r="I19"/>
  <c r="I62"/>
  <c r="I58"/>
  <c r="I54"/>
  <c r="I50"/>
  <c r="I46"/>
  <c r="I42"/>
  <c r="I38"/>
  <c r="AJ67"/>
  <c r="AJ21"/>
  <c r="AJ25"/>
  <c r="AJ29"/>
  <c r="AJ33"/>
  <c r="AJ37"/>
  <c r="AJ64"/>
  <c r="AJ68"/>
  <c r="AJ22"/>
  <c r="AJ26"/>
  <c r="AJ30"/>
  <c r="AJ34"/>
  <c r="AJ38"/>
  <c r="AJ20"/>
  <c r="AJ28"/>
  <c r="AJ36"/>
  <c r="AJ41"/>
  <c r="AJ45"/>
  <c r="AJ49"/>
  <c r="AJ53"/>
  <c r="AJ57"/>
  <c r="AJ61"/>
  <c r="AJ19"/>
  <c r="AJ27"/>
  <c r="AJ35"/>
  <c r="AJ42"/>
  <c r="AJ46"/>
  <c r="AJ50"/>
  <c r="AJ54"/>
  <c r="AJ58"/>
  <c r="AJ62"/>
  <c r="AJ66"/>
  <c r="AJ32"/>
  <c r="AJ39"/>
  <c r="AJ47"/>
  <c r="AJ55"/>
  <c r="AJ63"/>
  <c r="AJ18"/>
  <c r="AJ65"/>
  <c r="AJ31"/>
  <c r="AJ44"/>
  <c r="AJ52"/>
  <c r="AJ60"/>
  <c r="AN67"/>
  <c r="AN21"/>
  <c r="AN25"/>
  <c r="AN29"/>
  <c r="AN33"/>
  <c r="AN37"/>
  <c r="AN64"/>
  <c r="AN68"/>
  <c r="AN22"/>
  <c r="AN26"/>
  <c r="AN30"/>
  <c r="AN34"/>
  <c r="AN38"/>
  <c r="AN66"/>
  <c r="AN24"/>
  <c r="AN32"/>
  <c r="AN41"/>
  <c r="AN45"/>
  <c r="AN49"/>
  <c r="AN53"/>
  <c r="AN57"/>
  <c r="AN61"/>
  <c r="AN65"/>
  <c r="AN23"/>
  <c r="AN31"/>
  <c r="AN42"/>
  <c r="AN46"/>
  <c r="AN50"/>
  <c r="AN54"/>
  <c r="AN58"/>
  <c r="AN62"/>
  <c r="AN28"/>
  <c r="AN43"/>
  <c r="AN51"/>
  <c r="AN59"/>
  <c r="AN18"/>
  <c r="AN27"/>
  <c r="AN40"/>
  <c r="AN48"/>
  <c r="AN56"/>
  <c r="AR67"/>
  <c r="AR21"/>
  <c r="AR25"/>
  <c r="AR29"/>
  <c r="AR33"/>
  <c r="AR37"/>
  <c r="AR64"/>
  <c r="AR68"/>
  <c r="AR22"/>
  <c r="AR26"/>
  <c r="AR30"/>
  <c r="AR34"/>
  <c r="AR20"/>
  <c r="AR28"/>
  <c r="AR36"/>
  <c r="AR41"/>
  <c r="AR45"/>
  <c r="AR49"/>
  <c r="AR53"/>
  <c r="AR57"/>
  <c r="AR61"/>
  <c r="AR19"/>
  <c r="AR27"/>
  <c r="AR35"/>
  <c r="AR38"/>
  <c r="AR42"/>
  <c r="AR46"/>
  <c r="AR50"/>
  <c r="AR54"/>
  <c r="AR58"/>
  <c r="AR62"/>
  <c r="AR24"/>
  <c r="AR39"/>
  <c r="AR47"/>
  <c r="AR55"/>
  <c r="AR63"/>
  <c r="AR18"/>
  <c r="AR23"/>
  <c r="AR44"/>
  <c r="AR52"/>
  <c r="AR60"/>
  <c r="AZ66"/>
  <c r="AZ20"/>
  <c r="AZ24"/>
  <c r="AZ28"/>
  <c r="AZ32"/>
  <c r="AZ36"/>
  <c r="AZ40"/>
  <c r="AZ44"/>
  <c r="AZ48"/>
  <c r="AZ52"/>
  <c r="AZ56"/>
  <c r="AZ60"/>
  <c r="AZ67"/>
  <c r="AZ21"/>
  <c r="AZ25"/>
  <c r="AZ29"/>
  <c r="AZ33"/>
  <c r="AZ37"/>
  <c r="AZ41"/>
  <c r="AZ45"/>
  <c r="AZ49"/>
  <c r="AZ53"/>
  <c r="AZ57"/>
  <c r="AZ61"/>
  <c r="AZ65"/>
  <c r="AZ23"/>
  <c r="AZ31"/>
  <c r="AZ39"/>
  <c r="AZ47"/>
  <c r="AZ55"/>
  <c r="AZ63"/>
  <c r="AZ64"/>
  <c r="AZ22"/>
  <c r="AZ30"/>
  <c r="AZ38"/>
  <c r="AZ46"/>
  <c r="AZ54"/>
  <c r="AZ62"/>
  <c r="AZ19"/>
  <c r="AZ35"/>
  <c r="AZ51"/>
  <c r="AZ68"/>
  <c r="AZ34"/>
  <c r="AZ50"/>
  <c r="AZ18"/>
  <c r="BD66"/>
  <c r="BD20"/>
  <c r="BD24"/>
  <c r="BD28"/>
  <c r="BD32"/>
  <c r="BD36"/>
  <c r="BD40"/>
  <c r="BD44"/>
  <c r="BD48"/>
  <c r="BD52"/>
  <c r="BD56"/>
  <c r="BD60"/>
  <c r="BD67"/>
  <c r="BD21"/>
  <c r="BD25"/>
  <c r="BD29"/>
  <c r="BD33"/>
  <c r="BD37"/>
  <c r="BD41"/>
  <c r="BD45"/>
  <c r="BD49"/>
  <c r="BD53"/>
  <c r="BD57"/>
  <c r="BD61"/>
  <c r="BD19"/>
  <c r="BD27"/>
  <c r="BD35"/>
  <c r="BD43"/>
  <c r="BD51"/>
  <c r="BD59"/>
  <c r="BD68"/>
  <c r="BD26"/>
  <c r="BD34"/>
  <c r="BD42"/>
  <c r="BD50"/>
  <c r="BD58"/>
  <c r="BD65"/>
  <c r="BD31"/>
  <c r="BD47"/>
  <c r="BD63"/>
  <c r="BD64"/>
  <c r="BD30"/>
  <c r="BD46"/>
  <c r="BD62"/>
  <c r="BD18"/>
  <c r="BH66"/>
  <c r="BH20"/>
  <c r="BH24"/>
  <c r="BH28"/>
  <c r="BH32"/>
  <c r="BH36"/>
  <c r="BH40"/>
  <c r="BH44"/>
  <c r="BH48"/>
  <c r="BH52"/>
  <c r="BH56"/>
  <c r="BH60"/>
  <c r="BH67"/>
  <c r="BH21"/>
  <c r="BH25"/>
  <c r="BH29"/>
  <c r="BH33"/>
  <c r="BH37"/>
  <c r="BH41"/>
  <c r="BH45"/>
  <c r="BH49"/>
  <c r="BH53"/>
  <c r="BH57"/>
  <c r="BH61"/>
  <c r="BH65"/>
  <c r="BH23"/>
  <c r="BH31"/>
  <c r="BH39"/>
  <c r="BH47"/>
  <c r="BH55"/>
  <c r="BH63"/>
  <c r="BH64"/>
  <c r="BH22"/>
  <c r="BH30"/>
  <c r="BH38"/>
  <c r="BH46"/>
  <c r="BH54"/>
  <c r="BH62"/>
  <c r="BH27"/>
  <c r="BH43"/>
  <c r="BH59"/>
  <c r="BH26"/>
  <c r="BH42"/>
  <c r="BH58"/>
  <c r="BH18"/>
  <c r="BZ68"/>
  <c r="BZ64"/>
  <c r="BZ60"/>
  <c r="BZ56"/>
  <c r="BZ52"/>
  <c r="BZ48"/>
  <c r="BZ44"/>
  <c r="BZ40"/>
  <c r="BZ36"/>
  <c r="BZ32"/>
  <c r="BZ28"/>
  <c r="BZ24"/>
  <c r="BZ20"/>
  <c r="BZ65"/>
  <c r="BZ61"/>
  <c r="BZ57"/>
  <c r="BZ53"/>
  <c r="BZ49"/>
  <c r="BZ45"/>
  <c r="BZ41"/>
  <c r="BZ37"/>
  <c r="BZ33"/>
  <c r="BZ29"/>
  <c r="BZ25"/>
  <c r="BZ21"/>
  <c r="CD68"/>
  <c r="CD64"/>
  <c r="CD60"/>
  <c r="CD56"/>
  <c r="CD52"/>
  <c r="CD48"/>
  <c r="CD44"/>
  <c r="CD40"/>
  <c r="CD36"/>
  <c r="CD32"/>
  <c r="CD28"/>
  <c r="CD24"/>
  <c r="CD20"/>
  <c r="CD65"/>
  <c r="CD61"/>
  <c r="CD57"/>
  <c r="CD53"/>
  <c r="CD49"/>
  <c r="CD45"/>
  <c r="CD41"/>
  <c r="CD37"/>
  <c r="CD33"/>
  <c r="CD29"/>
  <c r="CD25"/>
  <c r="CD21"/>
  <c r="CL66"/>
  <c r="CL62"/>
  <c r="CL58"/>
  <c r="CL54"/>
  <c r="CL50"/>
  <c r="CL46"/>
  <c r="CL42"/>
  <c r="CL38"/>
  <c r="CL34"/>
  <c r="CL30"/>
  <c r="CL26"/>
  <c r="CL22"/>
  <c r="CL18"/>
  <c r="CL67"/>
  <c r="CL63"/>
  <c r="CL59"/>
  <c r="CL55"/>
  <c r="CL51"/>
  <c r="CL47"/>
  <c r="CL43"/>
  <c r="CL39"/>
  <c r="CL35"/>
  <c r="CL31"/>
  <c r="CL27"/>
  <c r="CL23"/>
  <c r="CL19"/>
  <c r="BZ18"/>
  <c r="CL20"/>
  <c r="CK21"/>
  <c r="CD22"/>
  <c r="CD23"/>
  <c r="BY23"/>
  <c r="BZ26"/>
  <c r="BZ27"/>
  <c r="BY28"/>
  <c r="CO31"/>
  <c r="CD31"/>
  <c r="CC32"/>
  <c r="CL33"/>
  <c r="CK34"/>
  <c r="BZ35"/>
  <c r="BY36"/>
  <c r="CO39"/>
  <c r="CD39"/>
  <c r="CC40"/>
  <c r="CL41"/>
  <c r="CK42"/>
  <c r="BZ43"/>
  <c r="BY44"/>
  <c r="CO47"/>
  <c r="CD47"/>
  <c r="CC48"/>
  <c r="CL49"/>
  <c r="CK50"/>
  <c r="BZ51"/>
  <c r="BY52"/>
  <c r="CO55"/>
  <c r="CD55"/>
  <c r="CC56"/>
  <c r="CL57"/>
  <c r="CK58"/>
  <c r="BZ59"/>
  <c r="BY60"/>
  <c r="CO63"/>
  <c r="CD63"/>
  <c r="CC64"/>
  <c r="CL65"/>
  <c r="CK66"/>
  <c r="BZ67"/>
  <c r="BY68"/>
  <c r="D63"/>
  <c r="H65"/>
  <c r="D67"/>
  <c r="Q61"/>
  <c r="T60"/>
  <c r="L60"/>
  <c r="U57"/>
  <c r="M57"/>
  <c r="P56"/>
  <c r="Q53"/>
  <c r="T52"/>
  <c r="L52"/>
  <c r="U49"/>
  <c r="M49"/>
  <c r="P48"/>
  <c r="Q45"/>
  <c r="T44"/>
  <c r="L44"/>
  <c r="U41"/>
  <c r="M41"/>
  <c r="P40"/>
  <c r="Q37"/>
  <c r="T36"/>
  <c r="L36"/>
  <c r="U33"/>
  <c r="M33"/>
  <c r="P32"/>
  <c r="Q29"/>
  <c r="T28"/>
  <c r="L28"/>
  <c r="U25"/>
  <c r="M25"/>
  <c r="P24"/>
  <c r="Q21"/>
  <c r="T20"/>
  <c r="L20"/>
  <c r="U67"/>
  <c r="M67"/>
  <c r="P66"/>
  <c r="AC62"/>
  <c r="Y60"/>
  <c r="AC58"/>
  <c r="Y56"/>
  <c r="AC54"/>
  <c r="Y52"/>
  <c r="AC50"/>
  <c r="Y48"/>
  <c r="AC46"/>
  <c r="Y44"/>
  <c r="AC42"/>
  <c r="Y40"/>
  <c r="AC38"/>
  <c r="AB35"/>
  <c r="X29"/>
  <c r="AB27"/>
  <c r="X21"/>
  <c r="AB19"/>
  <c r="AG67"/>
  <c r="AG51"/>
  <c r="AG35"/>
  <c r="AG19"/>
  <c r="AN60"/>
  <c r="AK59"/>
  <c r="AR56"/>
  <c r="AO55"/>
  <c r="AS51"/>
  <c r="AJ48"/>
  <c r="AN44"/>
  <c r="AK43"/>
  <c r="AR40"/>
  <c r="AO39"/>
  <c r="AN35"/>
  <c r="AO30"/>
  <c r="AJ23"/>
  <c r="AK68"/>
  <c r="AR65"/>
  <c r="AZ58"/>
  <c r="BA53"/>
  <c r="BH50"/>
  <c r="AW41"/>
  <c r="BD38"/>
  <c r="BE33"/>
  <c r="AZ26"/>
  <c r="BA21"/>
  <c r="BH68"/>
  <c r="Z65"/>
  <c r="Z67"/>
  <c r="Z19"/>
  <c r="Z21"/>
  <c r="Z23"/>
  <c r="Z25"/>
  <c r="Z27"/>
  <c r="Z29"/>
  <c r="Z31"/>
  <c r="Z33"/>
  <c r="Z35"/>
  <c r="Z37"/>
  <c r="AD65"/>
  <c r="AD67"/>
  <c r="AD19"/>
  <c r="AD21"/>
  <c r="AD23"/>
  <c r="AD25"/>
  <c r="AD27"/>
  <c r="AD29"/>
  <c r="AD31"/>
  <c r="AD33"/>
  <c r="AD35"/>
  <c r="AD37"/>
  <c r="AH19"/>
  <c r="AH23"/>
  <c r="AH27"/>
  <c r="AI27" s="1"/>
  <c r="AH31"/>
  <c r="AH35"/>
  <c r="AH39"/>
  <c r="AH43"/>
  <c r="AH47"/>
  <c r="AH51"/>
  <c r="AH55"/>
  <c r="AH59"/>
  <c r="AH63"/>
  <c r="AH67"/>
  <c r="AH22"/>
  <c r="AI22" s="1"/>
  <c r="AH26"/>
  <c r="AI26" s="1"/>
  <c r="AH30"/>
  <c r="AH34"/>
  <c r="AH38"/>
  <c r="AI38" s="1"/>
  <c r="AH42"/>
  <c r="AH46"/>
  <c r="AH50"/>
  <c r="AH54"/>
  <c r="AH58"/>
  <c r="AH62"/>
  <c r="AH66"/>
  <c r="AL65"/>
  <c r="AL19"/>
  <c r="AL23"/>
  <c r="AL27"/>
  <c r="AL31"/>
  <c r="AL35"/>
  <c r="AL66"/>
  <c r="AL20"/>
  <c r="AL24"/>
  <c r="AL28"/>
  <c r="AL32"/>
  <c r="AL36"/>
  <c r="AL68"/>
  <c r="AL26"/>
  <c r="AL34"/>
  <c r="AL39"/>
  <c r="AL43"/>
  <c r="AL47"/>
  <c r="AL51"/>
  <c r="AL55"/>
  <c r="AL59"/>
  <c r="AL63"/>
  <c r="AL67"/>
  <c r="AL25"/>
  <c r="AL33"/>
  <c r="AL40"/>
  <c r="AL44"/>
  <c r="AL48"/>
  <c r="AL52"/>
  <c r="AL56"/>
  <c r="AL60"/>
  <c r="AP65"/>
  <c r="AP19"/>
  <c r="AP23"/>
  <c r="AP27"/>
  <c r="AP31"/>
  <c r="AP35"/>
  <c r="AP66"/>
  <c r="AP20"/>
  <c r="AP24"/>
  <c r="AP28"/>
  <c r="AP32"/>
  <c r="AP36"/>
  <c r="AP64"/>
  <c r="AP22"/>
  <c r="AP30"/>
  <c r="AP38"/>
  <c r="AP39"/>
  <c r="AP43"/>
  <c r="AP47"/>
  <c r="AP51"/>
  <c r="AP55"/>
  <c r="AP59"/>
  <c r="AP63"/>
  <c r="AP21"/>
  <c r="AP29"/>
  <c r="AP37"/>
  <c r="AP40"/>
  <c r="AP44"/>
  <c r="AP48"/>
  <c r="AP52"/>
  <c r="AP56"/>
  <c r="AP60"/>
  <c r="AT65"/>
  <c r="AT19"/>
  <c r="AT23"/>
  <c r="AT27"/>
  <c r="AT31"/>
  <c r="AT35"/>
  <c r="AT66"/>
  <c r="AT20"/>
  <c r="AT24"/>
  <c r="AT28"/>
  <c r="AT32"/>
  <c r="AT36"/>
  <c r="AT68"/>
  <c r="AT26"/>
  <c r="AT34"/>
  <c r="AT39"/>
  <c r="AT43"/>
  <c r="AT47"/>
  <c r="AT51"/>
  <c r="AT55"/>
  <c r="AT59"/>
  <c r="AT63"/>
  <c r="AT67"/>
  <c r="AT25"/>
  <c r="AT33"/>
  <c r="AT40"/>
  <c r="AT44"/>
  <c r="AT48"/>
  <c r="AT52"/>
  <c r="AT56"/>
  <c r="AT60"/>
  <c r="AX64"/>
  <c r="AX68"/>
  <c r="AX22"/>
  <c r="AX26"/>
  <c r="AX30"/>
  <c r="AX34"/>
  <c r="AX38"/>
  <c r="AX42"/>
  <c r="AX46"/>
  <c r="AX50"/>
  <c r="AX54"/>
  <c r="AX58"/>
  <c r="AX62"/>
  <c r="AX65"/>
  <c r="AX19"/>
  <c r="AX23"/>
  <c r="AX27"/>
  <c r="AX31"/>
  <c r="AX35"/>
  <c r="AX39"/>
  <c r="AX43"/>
  <c r="AX47"/>
  <c r="AX51"/>
  <c r="AX55"/>
  <c r="AX59"/>
  <c r="AX63"/>
  <c r="AX67"/>
  <c r="AX25"/>
  <c r="AX33"/>
  <c r="AX41"/>
  <c r="AX49"/>
  <c r="AX57"/>
  <c r="AX66"/>
  <c r="AX24"/>
  <c r="AX32"/>
  <c r="AX40"/>
  <c r="AX48"/>
  <c r="AX56"/>
  <c r="BB64"/>
  <c r="BB68"/>
  <c r="BB22"/>
  <c r="BB26"/>
  <c r="BB30"/>
  <c r="BB34"/>
  <c r="BB38"/>
  <c r="BB42"/>
  <c r="BB46"/>
  <c r="BB50"/>
  <c r="BB54"/>
  <c r="BB58"/>
  <c r="BB62"/>
  <c r="BB65"/>
  <c r="BB19"/>
  <c r="BB23"/>
  <c r="BB27"/>
  <c r="BB31"/>
  <c r="BB35"/>
  <c r="BB39"/>
  <c r="BB43"/>
  <c r="BB47"/>
  <c r="BB51"/>
  <c r="BB55"/>
  <c r="BB59"/>
  <c r="BB63"/>
  <c r="BB21"/>
  <c r="BB29"/>
  <c r="BB37"/>
  <c r="BB45"/>
  <c r="BB53"/>
  <c r="BB61"/>
  <c r="BB20"/>
  <c r="BB28"/>
  <c r="BB36"/>
  <c r="BB44"/>
  <c r="BB52"/>
  <c r="BB60"/>
  <c r="BF64"/>
  <c r="BF68"/>
  <c r="BF22"/>
  <c r="BF26"/>
  <c r="BF30"/>
  <c r="BF34"/>
  <c r="BF38"/>
  <c r="BF42"/>
  <c r="BF46"/>
  <c r="BF50"/>
  <c r="BF54"/>
  <c r="BF58"/>
  <c r="BF62"/>
  <c r="BF65"/>
  <c r="BF19"/>
  <c r="BF23"/>
  <c r="BF27"/>
  <c r="BF31"/>
  <c r="BF35"/>
  <c r="BF39"/>
  <c r="BF43"/>
  <c r="BF47"/>
  <c r="BF51"/>
  <c r="BF55"/>
  <c r="BF59"/>
  <c r="BF63"/>
  <c r="BF67"/>
  <c r="BF25"/>
  <c r="BF33"/>
  <c r="BF41"/>
  <c r="BF49"/>
  <c r="BF57"/>
  <c r="BF66"/>
  <c r="BF24"/>
  <c r="BF32"/>
  <c r="BF40"/>
  <c r="BF48"/>
  <c r="BF56"/>
  <c r="CI18"/>
  <c r="CE20"/>
  <c r="CA20"/>
  <c r="CI22"/>
  <c r="CE24"/>
  <c r="CA24"/>
  <c r="CI26"/>
  <c r="CB27"/>
  <c r="CE28"/>
  <c r="CA28"/>
  <c r="CJ29"/>
  <c r="CN30"/>
  <c r="CI30"/>
  <c r="CF31"/>
  <c r="CB31"/>
  <c r="CE32"/>
  <c r="CA32"/>
  <c r="CJ33"/>
  <c r="CN34"/>
  <c r="CI34"/>
  <c r="CF35"/>
  <c r="CB35"/>
  <c r="CE36"/>
  <c r="CA36"/>
  <c r="CJ37"/>
  <c r="CN38"/>
  <c r="CI38"/>
  <c r="CF39"/>
  <c r="CB39"/>
  <c r="CE40"/>
  <c r="CA40"/>
  <c r="CJ41"/>
  <c r="CN42"/>
  <c r="CI42"/>
  <c r="CF43"/>
  <c r="CB43"/>
  <c r="CE44"/>
  <c r="CA44"/>
  <c r="CJ45"/>
  <c r="CN46"/>
  <c r="CI46"/>
  <c r="CF47"/>
  <c r="CB47"/>
  <c r="CE48"/>
  <c r="CA48"/>
  <c r="CJ49"/>
  <c r="CN50"/>
  <c r="CI50"/>
  <c r="CF51"/>
  <c r="CB51"/>
  <c r="CE52"/>
  <c r="CA52"/>
  <c r="CJ53"/>
  <c r="CN54"/>
  <c r="CI54"/>
  <c r="CF55"/>
  <c r="CB55"/>
  <c r="CE56"/>
  <c r="CA56"/>
  <c r="CJ57"/>
  <c r="CN58"/>
  <c r="CI58"/>
  <c r="CF59"/>
  <c r="CB59"/>
  <c r="CE60"/>
  <c r="CA60"/>
  <c r="CJ61"/>
  <c r="CN62"/>
  <c r="CI62"/>
  <c r="CF63"/>
  <c r="CB63"/>
  <c r="CE64"/>
  <c r="CA64"/>
  <c r="CJ65"/>
  <c r="CN66"/>
  <c r="CI66"/>
  <c r="CF67"/>
  <c r="CB67"/>
  <c r="CE68"/>
  <c r="CA68"/>
  <c r="J63"/>
  <c r="F63"/>
  <c r="B63"/>
  <c r="J65"/>
  <c r="F65"/>
  <c r="B65"/>
  <c r="J67"/>
  <c r="F67"/>
  <c r="B67"/>
  <c r="S61"/>
  <c r="O61"/>
  <c r="R60"/>
  <c r="N60"/>
  <c r="S57"/>
  <c r="O57"/>
  <c r="R56"/>
  <c r="N56"/>
  <c r="S53"/>
  <c r="O53"/>
  <c r="R52"/>
  <c r="N52"/>
  <c r="S49"/>
  <c r="O49"/>
  <c r="R48"/>
  <c r="N48"/>
  <c r="S45"/>
  <c r="O45"/>
  <c r="R44"/>
  <c r="N44"/>
  <c r="S41"/>
  <c r="O41"/>
  <c r="R40"/>
  <c r="N40"/>
  <c r="S37"/>
  <c r="O37"/>
  <c r="R36"/>
  <c r="N36"/>
  <c r="S33"/>
  <c r="O33"/>
  <c r="R32"/>
  <c r="N32"/>
  <c r="S29"/>
  <c r="O29"/>
  <c r="R28"/>
  <c r="N28"/>
  <c r="S25"/>
  <c r="O25"/>
  <c r="R24"/>
  <c r="N24"/>
  <c r="S21"/>
  <c r="O21"/>
  <c r="R20"/>
  <c r="N20"/>
  <c r="S67"/>
  <c r="O67"/>
  <c r="R66"/>
  <c r="N66"/>
  <c r="AA62"/>
  <c r="W62"/>
  <c r="AA60"/>
  <c r="W60"/>
  <c r="AA58"/>
  <c r="W58"/>
  <c r="AA56"/>
  <c r="W56"/>
  <c r="AA54"/>
  <c r="W54"/>
  <c r="AA52"/>
  <c r="W52"/>
  <c r="AA50"/>
  <c r="W50"/>
  <c r="AA48"/>
  <c r="W48"/>
  <c r="AA46"/>
  <c r="W46"/>
  <c r="AA44"/>
  <c r="W44"/>
  <c r="AA42"/>
  <c r="W42"/>
  <c r="AA40"/>
  <c r="W40"/>
  <c r="AA38"/>
  <c r="W38"/>
  <c r="Z34"/>
  <c r="AD32"/>
  <c r="Z30"/>
  <c r="AD28"/>
  <c r="Z26"/>
  <c r="AD24"/>
  <c r="Z22"/>
  <c r="AD20"/>
  <c r="Z68"/>
  <c r="AD66"/>
  <c r="Z64"/>
  <c r="AH68"/>
  <c r="AH60"/>
  <c r="AH52"/>
  <c r="AH44"/>
  <c r="AH36"/>
  <c r="AI36" s="1"/>
  <c r="AH28"/>
  <c r="AH20"/>
  <c r="AP62"/>
  <c r="AU61"/>
  <c r="AM61"/>
  <c r="AT58"/>
  <c r="AL58"/>
  <c r="AQ57"/>
  <c r="AP54"/>
  <c r="AU53"/>
  <c r="AM53"/>
  <c r="AT50"/>
  <c r="AL50"/>
  <c r="AQ49"/>
  <c r="AP46"/>
  <c r="AU45"/>
  <c r="AM45"/>
  <c r="AT42"/>
  <c r="AL42"/>
  <c r="AQ41"/>
  <c r="AL37"/>
  <c r="AP33"/>
  <c r="AM32"/>
  <c r="AT29"/>
  <c r="AL21"/>
  <c r="AP67"/>
  <c r="BG63"/>
  <c r="AX60"/>
  <c r="BB56"/>
  <c r="AY55"/>
  <c r="BF52"/>
  <c r="BC51"/>
  <c r="BG47"/>
  <c r="AX44"/>
  <c r="BB40"/>
  <c r="AY39"/>
  <c r="BF36"/>
  <c r="BC35"/>
  <c r="BG31"/>
  <c r="AX28"/>
  <c r="BB24"/>
  <c r="BF20"/>
  <c r="B38"/>
  <c r="F38"/>
  <c r="J38"/>
  <c r="B42"/>
  <c r="F42"/>
  <c r="J42"/>
  <c r="B46"/>
  <c r="F46"/>
  <c r="J46"/>
  <c r="B50"/>
  <c r="F50"/>
  <c r="J50"/>
  <c r="B54"/>
  <c r="F54"/>
  <c r="J54"/>
  <c r="B58"/>
  <c r="F58"/>
  <c r="J58"/>
  <c r="W64"/>
  <c r="W66"/>
  <c r="W68"/>
  <c r="W20"/>
  <c r="W22"/>
  <c r="W24"/>
  <c r="W26"/>
  <c r="W28"/>
  <c r="W30"/>
  <c r="W32"/>
  <c r="W34"/>
  <c r="AA64"/>
  <c r="AA66"/>
  <c r="AA68"/>
  <c r="AA20"/>
  <c r="AA22"/>
  <c r="AA24"/>
  <c r="AA26"/>
  <c r="AA28"/>
  <c r="AA30"/>
  <c r="AA32"/>
  <c r="AA34"/>
  <c r="AM64"/>
  <c r="AM68"/>
  <c r="AM22"/>
  <c r="AM26"/>
  <c r="AM30"/>
  <c r="AM34"/>
  <c r="AM38"/>
  <c r="AM65"/>
  <c r="AM19"/>
  <c r="AM23"/>
  <c r="AM27"/>
  <c r="AM31"/>
  <c r="AM35"/>
  <c r="AM21"/>
  <c r="AM29"/>
  <c r="AM37"/>
  <c r="AM42"/>
  <c r="AM46"/>
  <c r="AM50"/>
  <c r="AM54"/>
  <c r="AM58"/>
  <c r="AM62"/>
  <c r="AM20"/>
  <c r="AM28"/>
  <c r="AM36"/>
  <c r="AM39"/>
  <c r="AM43"/>
  <c r="AM47"/>
  <c r="AM51"/>
  <c r="AM55"/>
  <c r="AM59"/>
  <c r="AM63"/>
  <c r="AQ64"/>
  <c r="AQ68"/>
  <c r="AQ22"/>
  <c r="AQ26"/>
  <c r="AQ30"/>
  <c r="AQ34"/>
  <c r="AQ38"/>
  <c r="AQ65"/>
  <c r="AQ19"/>
  <c r="AQ23"/>
  <c r="AQ27"/>
  <c r="AQ31"/>
  <c r="AQ35"/>
  <c r="AQ67"/>
  <c r="AQ25"/>
  <c r="AQ33"/>
  <c r="AQ42"/>
  <c r="AQ46"/>
  <c r="AQ50"/>
  <c r="AQ54"/>
  <c r="AQ58"/>
  <c r="AQ62"/>
  <c r="AQ66"/>
  <c r="AQ24"/>
  <c r="AQ32"/>
  <c r="AQ39"/>
  <c r="AQ43"/>
  <c r="AQ47"/>
  <c r="AQ51"/>
  <c r="AQ55"/>
  <c r="AQ59"/>
  <c r="AQ63"/>
  <c r="AU64"/>
  <c r="AU68"/>
  <c r="AU22"/>
  <c r="AU26"/>
  <c r="AU30"/>
  <c r="AU34"/>
  <c r="AU65"/>
  <c r="AU19"/>
  <c r="AU23"/>
  <c r="AU27"/>
  <c r="AU31"/>
  <c r="AU35"/>
  <c r="AU21"/>
  <c r="AU29"/>
  <c r="AU37"/>
  <c r="AU38"/>
  <c r="AU42"/>
  <c r="AU46"/>
  <c r="AU50"/>
  <c r="AU54"/>
  <c r="AU58"/>
  <c r="AU62"/>
  <c r="AU20"/>
  <c r="AU28"/>
  <c r="AU36"/>
  <c r="AU39"/>
  <c r="AU43"/>
  <c r="AU47"/>
  <c r="AU51"/>
  <c r="AU55"/>
  <c r="AU59"/>
  <c r="AU63"/>
  <c r="AY67"/>
  <c r="AY21"/>
  <c r="AY25"/>
  <c r="AY29"/>
  <c r="AY33"/>
  <c r="AY37"/>
  <c r="AY41"/>
  <c r="AY45"/>
  <c r="AY49"/>
  <c r="AY53"/>
  <c r="AY57"/>
  <c r="AY61"/>
  <c r="AY64"/>
  <c r="AY68"/>
  <c r="AY22"/>
  <c r="AY26"/>
  <c r="AY30"/>
  <c r="AY34"/>
  <c r="AY38"/>
  <c r="AY42"/>
  <c r="AY46"/>
  <c r="AY50"/>
  <c r="AY54"/>
  <c r="AY58"/>
  <c r="AY62"/>
  <c r="AY20"/>
  <c r="AY28"/>
  <c r="AY36"/>
  <c r="AY44"/>
  <c r="AY52"/>
  <c r="AY60"/>
  <c r="AY19"/>
  <c r="AY27"/>
  <c r="AY35"/>
  <c r="AY43"/>
  <c r="AY51"/>
  <c r="AY59"/>
  <c r="BC67"/>
  <c r="BC21"/>
  <c r="BC25"/>
  <c r="BC29"/>
  <c r="BC33"/>
  <c r="BC37"/>
  <c r="BC41"/>
  <c r="BC45"/>
  <c r="BC49"/>
  <c r="BC53"/>
  <c r="BC57"/>
  <c r="BC61"/>
  <c r="BC64"/>
  <c r="BC68"/>
  <c r="BC22"/>
  <c r="BC26"/>
  <c r="BC30"/>
  <c r="BC34"/>
  <c r="BC38"/>
  <c r="BC42"/>
  <c r="BC46"/>
  <c r="BC50"/>
  <c r="BC54"/>
  <c r="BC58"/>
  <c r="BC62"/>
  <c r="BC66"/>
  <c r="BC24"/>
  <c r="BC32"/>
  <c r="BC40"/>
  <c r="BC48"/>
  <c r="BC56"/>
  <c r="BC65"/>
  <c r="BC23"/>
  <c r="BC31"/>
  <c r="BC39"/>
  <c r="BC47"/>
  <c r="BC55"/>
  <c r="BC63"/>
  <c r="BG67"/>
  <c r="BG21"/>
  <c r="BG25"/>
  <c r="BG29"/>
  <c r="BG33"/>
  <c r="BG37"/>
  <c r="BG41"/>
  <c r="BG45"/>
  <c r="BG49"/>
  <c r="BG53"/>
  <c r="BG57"/>
  <c r="BG61"/>
  <c r="BG64"/>
  <c r="BG68"/>
  <c r="BG22"/>
  <c r="BG26"/>
  <c r="BG30"/>
  <c r="BG34"/>
  <c r="BG38"/>
  <c r="BG42"/>
  <c r="BG46"/>
  <c r="BG50"/>
  <c r="BG54"/>
  <c r="BG58"/>
  <c r="BG62"/>
  <c r="BG20"/>
  <c r="BG28"/>
  <c r="BG36"/>
  <c r="BG44"/>
  <c r="BG52"/>
  <c r="BG60"/>
  <c r="BG19"/>
  <c r="BG27"/>
  <c r="BG35"/>
  <c r="BG43"/>
  <c r="BG51"/>
  <c r="BG59"/>
  <c r="CF18"/>
  <c r="CB18"/>
  <c r="CE19"/>
  <c r="CA19"/>
  <c r="CJ20"/>
  <c r="CN21"/>
  <c r="CI21"/>
  <c r="CF22"/>
  <c r="CB22"/>
  <c r="CE23"/>
  <c r="CA23"/>
  <c r="CJ24"/>
  <c r="CN25"/>
  <c r="CI25"/>
  <c r="CF26"/>
  <c r="CB26"/>
  <c r="CE27"/>
  <c r="CA27"/>
  <c r="CJ28"/>
  <c r="CN29"/>
  <c r="CI29"/>
  <c r="CF30"/>
  <c r="CB30"/>
  <c r="CE31"/>
  <c r="CA31"/>
  <c r="CJ32"/>
  <c r="CN33"/>
  <c r="CI33"/>
  <c r="CF34"/>
  <c r="CB34"/>
  <c r="CE35"/>
  <c r="CA35"/>
  <c r="CJ36"/>
  <c r="CN37"/>
  <c r="CI37"/>
  <c r="CF38"/>
  <c r="CB38"/>
  <c r="CE39"/>
  <c r="CA39"/>
  <c r="CJ40"/>
  <c r="CN41"/>
  <c r="CI41"/>
  <c r="CF42"/>
  <c r="CB42"/>
  <c r="CE43"/>
  <c r="CA43"/>
  <c r="CJ44"/>
  <c r="CN45"/>
  <c r="CI45"/>
  <c r="CF46"/>
  <c r="CB46"/>
  <c r="CE47"/>
  <c r="CA47"/>
  <c r="CJ48"/>
  <c r="CN49"/>
  <c r="CI49"/>
  <c r="CF50"/>
  <c r="CB50"/>
  <c r="CE51"/>
  <c r="CA51"/>
  <c r="CJ52"/>
  <c r="CN53"/>
  <c r="CI53"/>
  <c r="CF54"/>
  <c r="CB54"/>
  <c r="CE55"/>
  <c r="CA55"/>
  <c r="CJ56"/>
  <c r="CN57"/>
  <c r="CI57"/>
  <c r="CF58"/>
  <c r="CB58"/>
  <c r="CE59"/>
  <c r="CA59"/>
  <c r="CJ60"/>
  <c r="CN61"/>
  <c r="CI61"/>
  <c r="CF62"/>
  <c r="CB62"/>
  <c r="CE63"/>
  <c r="CA63"/>
  <c r="CJ64"/>
  <c r="G64"/>
  <c r="C64"/>
  <c r="G66"/>
  <c r="C66"/>
  <c r="S62"/>
  <c r="O62"/>
  <c r="R61"/>
  <c r="N61"/>
  <c r="S58"/>
  <c r="O58"/>
  <c r="R57"/>
  <c r="N57"/>
  <c r="S54"/>
  <c r="O54"/>
  <c r="R53"/>
  <c r="N53"/>
  <c r="S50"/>
  <c r="O50"/>
  <c r="R49"/>
  <c r="N49"/>
  <c r="S46"/>
  <c r="O46"/>
  <c r="R45"/>
  <c r="N45"/>
  <c r="S42"/>
  <c r="O42"/>
  <c r="R41"/>
  <c r="N41"/>
  <c r="S38"/>
  <c r="O38"/>
  <c r="R37"/>
  <c r="N37"/>
  <c r="S34"/>
  <c r="O34"/>
  <c r="R33"/>
  <c r="N33"/>
  <c r="S30"/>
  <c r="O30"/>
  <c r="R29"/>
  <c r="N29"/>
  <c r="S26"/>
  <c r="O26"/>
  <c r="R25"/>
  <c r="N25"/>
  <c r="S22"/>
  <c r="O22"/>
  <c r="R21"/>
  <c r="N21"/>
  <c r="S68"/>
  <c r="O68"/>
  <c r="AD62"/>
  <c r="Z62"/>
  <c r="AD60"/>
  <c r="Z60"/>
  <c r="AD58"/>
  <c r="Z58"/>
  <c r="AD56"/>
  <c r="Z56"/>
  <c r="AD54"/>
  <c r="Z54"/>
  <c r="AD52"/>
  <c r="Z52"/>
  <c r="AD50"/>
  <c r="Z50"/>
  <c r="AD48"/>
  <c r="Z48"/>
  <c r="AD46"/>
  <c r="Z46"/>
  <c r="AD44"/>
  <c r="Z44"/>
  <c r="AD42"/>
  <c r="Z42"/>
  <c r="AD40"/>
  <c r="Z40"/>
  <c r="AD38"/>
  <c r="Z38"/>
  <c r="AA37"/>
  <c r="Z36"/>
  <c r="W35"/>
  <c r="AA33"/>
  <c r="W31"/>
  <c r="AA29"/>
  <c r="W27"/>
  <c r="AA25"/>
  <c r="W23"/>
  <c r="AA21"/>
  <c r="W19"/>
  <c r="AA67"/>
  <c r="W65"/>
  <c r="AH65"/>
  <c r="AI65" s="1"/>
  <c r="AH57"/>
  <c r="AI57" s="1"/>
  <c r="AH49"/>
  <c r="AH41"/>
  <c r="AH33"/>
  <c r="AH25"/>
  <c r="AT61"/>
  <c r="AL61"/>
  <c r="AQ60"/>
  <c r="AP57"/>
  <c r="AU56"/>
  <c r="AM56"/>
  <c r="AT53"/>
  <c r="AL53"/>
  <c r="AQ52"/>
  <c r="AP49"/>
  <c r="AU48"/>
  <c r="AM48"/>
  <c r="AT45"/>
  <c r="AL45"/>
  <c r="AQ44"/>
  <c r="AP41"/>
  <c r="AU40"/>
  <c r="AM40"/>
  <c r="AL38"/>
  <c r="AP34"/>
  <c r="AM33"/>
  <c r="AT30"/>
  <c r="AQ29"/>
  <c r="AU25"/>
  <c r="AL22"/>
  <c r="AP68"/>
  <c r="AM67"/>
  <c r="AT64"/>
  <c r="AX61"/>
  <c r="BB57"/>
  <c r="AY56"/>
  <c r="BF53"/>
  <c r="BC52"/>
  <c r="BG48"/>
  <c r="AX45"/>
  <c r="BB41"/>
  <c r="AY40"/>
  <c r="BF37"/>
  <c r="BC36"/>
  <c r="BG32"/>
  <c r="AX29"/>
  <c r="BB25"/>
  <c r="AY24"/>
  <c r="BF21"/>
  <c r="BC20"/>
  <c r="BG66"/>
  <c r="BW20"/>
  <c r="BW22"/>
  <c r="BW24"/>
  <c r="BW26"/>
  <c r="BW28"/>
  <c r="BW30"/>
  <c r="BW32"/>
  <c r="BW34"/>
  <c r="BW36"/>
  <c r="BW38"/>
  <c r="BW33"/>
  <c r="BW35"/>
  <c r="BW40"/>
  <c r="BW42"/>
  <c r="BW44"/>
  <c r="BX44" s="1"/>
  <c r="BW46"/>
  <c r="BW48"/>
  <c r="BW50"/>
  <c r="BX50" s="1"/>
  <c r="BW52"/>
  <c r="BW54"/>
  <c r="BW56"/>
  <c r="BW58"/>
  <c r="BW60"/>
  <c r="BX60" s="1"/>
  <c r="BW62"/>
  <c r="BW64"/>
  <c r="BW66"/>
  <c r="BW68"/>
  <c r="BX68" s="1"/>
  <c r="BW21"/>
  <c r="BW29"/>
  <c r="BW37"/>
  <c r="BW23"/>
  <c r="BW31"/>
  <c r="AP1" i="6"/>
  <c r="BU21" i="2"/>
  <c r="BU23"/>
  <c r="BU25"/>
  <c r="BU27"/>
  <c r="BU29"/>
  <c r="BU31"/>
  <c r="BU33"/>
  <c r="BU35"/>
  <c r="BU37"/>
  <c r="BU39"/>
  <c r="BU19"/>
  <c r="BU32"/>
  <c r="BU34"/>
  <c r="BU41"/>
  <c r="BX41" s="1"/>
  <c r="BU43"/>
  <c r="BU45"/>
  <c r="BU47"/>
  <c r="BU49"/>
  <c r="BU51"/>
  <c r="BU53"/>
  <c r="BU55"/>
  <c r="BU57"/>
  <c r="BX57"/>
  <c r="BU59"/>
  <c r="BX59" s="1"/>
  <c r="BU61"/>
  <c r="BU63"/>
  <c r="BX63" s="1"/>
  <c r="BU65"/>
  <c r="BU67"/>
  <c r="BP21"/>
  <c r="BP23"/>
  <c r="BP25"/>
  <c r="BP27"/>
  <c r="BP29"/>
  <c r="BP31"/>
  <c r="BP33"/>
  <c r="BP35"/>
  <c r="BP37"/>
  <c r="BP39"/>
  <c r="BJ19"/>
  <c r="BJ20"/>
  <c r="BJ22"/>
  <c r="BJ24"/>
  <c r="BJ26"/>
  <c r="BJ28"/>
  <c r="BJ30"/>
  <c r="BJ32"/>
  <c r="BJ34"/>
  <c r="BJ36"/>
  <c r="BJ38"/>
  <c r="BP30"/>
  <c r="BP28"/>
  <c r="BP26"/>
  <c r="BP24"/>
  <c r="BP22"/>
  <c r="BP20"/>
  <c r="BS20"/>
  <c r="BS22"/>
  <c r="BS24"/>
  <c r="BS26"/>
  <c r="BS28"/>
  <c r="BS30"/>
  <c r="BS32"/>
  <c r="BX32" s="1"/>
  <c r="BS34"/>
  <c r="BS36"/>
  <c r="BS38"/>
  <c r="BL19"/>
  <c r="BL21"/>
  <c r="BL23"/>
  <c r="BL25"/>
  <c r="BL27"/>
  <c r="BL29"/>
  <c r="BL31"/>
  <c r="BL33"/>
  <c r="BL35"/>
  <c r="BL37"/>
  <c r="BL39"/>
  <c r="AQ1" i="6"/>
  <c r="AR1" s="1"/>
  <c r="AI48" i="2"/>
  <c r="AI45"/>
  <c r="AI35"/>
  <c r="AI29"/>
  <c r="AI25"/>
  <c r="AI19"/>
  <c r="AI54"/>
  <c r="AI40"/>
  <c r="AV65"/>
  <c r="AF44"/>
  <c r="BX48"/>
  <c r="AI47"/>
  <c r="AI68"/>
  <c r="AI49"/>
  <c r="AI33"/>
  <c r="AI66"/>
  <c r="AI50"/>
  <c r="AI34"/>
  <c r="AE64"/>
  <c r="AE66"/>
  <c r="AE68"/>
  <c r="AE20"/>
  <c r="AE22"/>
  <c r="AE24"/>
  <c r="AE26"/>
  <c r="AE65"/>
  <c r="AE19"/>
  <c r="AE23"/>
  <c r="AE27"/>
  <c r="AE18"/>
  <c r="AE21"/>
  <c r="AE39"/>
  <c r="AE43"/>
  <c r="AE47"/>
  <c r="AE51"/>
  <c r="AE55"/>
  <c r="AE59"/>
  <c r="AE63"/>
  <c r="AE25"/>
  <c r="AE67"/>
  <c r="AE33"/>
  <c r="AE38"/>
  <c r="AE52"/>
  <c r="AE46"/>
  <c r="AE62"/>
  <c r="AE53"/>
  <c r="AE49"/>
  <c r="AF38"/>
  <c r="BI38"/>
  <c r="AI63"/>
  <c r="AI31"/>
  <c r="AI41"/>
  <c r="AV28"/>
  <c r="BI25"/>
  <c r="BI30"/>
  <c r="AI18"/>
  <c r="BX36"/>
  <c r="K42"/>
  <c r="AI67"/>
  <c r="BX54"/>
  <c r="BX46"/>
  <c r="AK70"/>
  <c r="AI39"/>
  <c r="AI60"/>
  <c r="AI28"/>
  <c r="AI62"/>
  <c r="AI46"/>
  <c r="AI30"/>
  <c r="AE32"/>
  <c r="AE50"/>
  <c r="AF50" s="1"/>
  <c r="AE29"/>
  <c r="AE61"/>
  <c r="AE57"/>
  <c r="AP64" i="9" l="1"/>
  <c r="AP62"/>
  <c r="AP60"/>
  <c r="AP58"/>
  <c r="AP56"/>
  <c r="AP54"/>
  <c r="AP52"/>
  <c r="AP50"/>
  <c r="AP48"/>
  <c r="AP46"/>
  <c r="AP44"/>
  <c r="AP63"/>
  <c r="AP61"/>
  <c r="AP59"/>
  <c r="AP57"/>
  <c r="AP55"/>
  <c r="AP53"/>
  <c r="AP42"/>
  <c r="AP40"/>
  <c r="AP51"/>
  <c r="AP49"/>
  <c r="AP47"/>
  <c r="AP45"/>
  <c r="AP43"/>
  <c r="AP41"/>
  <c r="AP39"/>
  <c r="AP37"/>
  <c r="AP35"/>
  <c r="AP33"/>
  <c r="AP31"/>
  <c r="AP29"/>
  <c r="AP27"/>
  <c r="AP25"/>
  <c r="AP23"/>
  <c r="AP38"/>
  <c r="AP36"/>
  <c r="AP34"/>
  <c r="AP32"/>
  <c r="AP30"/>
  <c r="AP28"/>
  <c r="AP26"/>
  <c r="AP24"/>
  <c r="AP21"/>
  <c r="AP19"/>
  <c r="AP22"/>
  <c r="AP20"/>
  <c r="AR64"/>
  <c r="AR62"/>
  <c r="AR60"/>
  <c r="AR58"/>
  <c r="AR63"/>
  <c r="AR61"/>
  <c r="AR59"/>
  <c r="AR57"/>
  <c r="AR56"/>
  <c r="AR54"/>
  <c r="AR52"/>
  <c r="AR50"/>
  <c r="AR48"/>
  <c r="AR46"/>
  <c r="AR44"/>
  <c r="AR55"/>
  <c r="AR53"/>
  <c r="AR51"/>
  <c r="AR49"/>
  <c r="AR47"/>
  <c r="AR45"/>
  <c r="AR42"/>
  <c r="AR40"/>
  <c r="AR43"/>
  <c r="AR41"/>
  <c r="AR39"/>
  <c r="AR37"/>
  <c r="AR35"/>
  <c r="AR33"/>
  <c r="AR31"/>
  <c r="AR29"/>
  <c r="AR27"/>
  <c r="AR25"/>
  <c r="AR23"/>
  <c r="AR38"/>
  <c r="AR36"/>
  <c r="AR34"/>
  <c r="AR32"/>
  <c r="AR30"/>
  <c r="AR28"/>
  <c r="AR26"/>
  <c r="AR24"/>
  <c r="AR21"/>
  <c r="AR19"/>
  <c r="AR22"/>
  <c r="AR20"/>
  <c r="AT64"/>
  <c r="AT62"/>
  <c r="AT60"/>
  <c r="AT58"/>
  <c r="AT56"/>
  <c r="AT54"/>
  <c r="AT52"/>
  <c r="AT50"/>
  <c r="AT48"/>
  <c r="AT46"/>
  <c r="AT44"/>
  <c r="AT63"/>
  <c r="AT61"/>
  <c r="AT59"/>
  <c r="AT57"/>
  <c r="AT55"/>
  <c r="AT53"/>
  <c r="AT42"/>
  <c r="AT40"/>
  <c r="AT51"/>
  <c r="AT49"/>
  <c r="AT47"/>
  <c r="AT45"/>
  <c r="AT43"/>
  <c r="AT41"/>
  <c r="AT39"/>
  <c r="AT37"/>
  <c r="AT35"/>
  <c r="AT33"/>
  <c r="AT31"/>
  <c r="AT29"/>
  <c r="AT27"/>
  <c r="AT25"/>
  <c r="AT23"/>
  <c r="AT38"/>
  <c r="AT36"/>
  <c r="AT34"/>
  <c r="AT32"/>
  <c r="AT30"/>
  <c r="AT28"/>
  <c r="AT26"/>
  <c r="AT24"/>
  <c r="AT21"/>
  <c r="AT19"/>
  <c r="AT22"/>
  <c r="AT20"/>
  <c r="AW64"/>
  <c r="AW62"/>
  <c r="AW60"/>
  <c r="AW58"/>
  <c r="AW56"/>
  <c r="AW63"/>
  <c r="AW61"/>
  <c r="AW59"/>
  <c r="AW57"/>
  <c r="AW54"/>
  <c r="AW52"/>
  <c r="AW50"/>
  <c r="AW48"/>
  <c r="AW46"/>
  <c r="AW44"/>
  <c r="AW55"/>
  <c r="AW53"/>
  <c r="AW51"/>
  <c r="AW49"/>
  <c r="AW47"/>
  <c r="AW45"/>
  <c r="AW42"/>
  <c r="AW40"/>
  <c r="AW43"/>
  <c r="AW41"/>
  <c r="AW39"/>
  <c r="AW37"/>
  <c r="AW35"/>
  <c r="AW33"/>
  <c r="AW31"/>
  <c r="AW29"/>
  <c r="AW27"/>
  <c r="AW25"/>
  <c r="AW23"/>
  <c r="AW38"/>
  <c r="AW36"/>
  <c r="AW34"/>
  <c r="AW32"/>
  <c r="AW30"/>
  <c r="AW28"/>
  <c r="AW26"/>
  <c r="AW24"/>
  <c r="AW21"/>
  <c r="AW19"/>
  <c r="AW22"/>
  <c r="AW20"/>
  <c r="AY64"/>
  <c r="AY62"/>
  <c r="AY60"/>
  <c r="AY58"/>
  <c r="AY56"/>
  <c r="AY54"/>
  <c r="AY52"/>
  <c r="AY50"/>
  <c r="AY48"/>
  <c r="AY46"/>
  <c r="AY44"/>
  <c r="AY63"/>
  <c r="AY61"/>
  <c r="AY59"/>
  <c r="AY57"/>
  <c r="AY55"/>
  <c r="AY53"/>
  <c r="AY42"/>
  <c r="AY40"/>
  <c r="AY51"/>
  <c r="AY49"/>
  <c r="AY47"/>
  <c r="AY45"/>
  <c r="AY43"/>
  <c r="AY41"/>
  <c r="AY39"/>
  <c r="AY37"/>
  <c r="AY35"/>
  <c r="AY33"/>
  <c r="AY31"/>
  <c r="AY29"/>
  <c r="AY27"/>
  <c r="AY25"/>
  <c r="AY23"/>
  <c r="AY38"/>
  <c r="AY36"/>
  <c r="AY34"/>
  <c r="AY32"/>
  <c r="AY30"/>
  <c r="AY28"/>
  <c r="AY26"/>
  <c r="AY24"/>
  <c r="AY21"/>
  <c r="AY19"/>
  <c r="AY22"/>
  <c r="AY20"/>
  <c r="BB64"/>
  <c r="BB62"/>
  <c r="BB60"/>
  <c r="BB58"/>
  <c r="BB56"/>
  <c r="BB63"/>
  <c r="DC63" s="1"/>
  <c r="BB61"/>
  <c r="DC61" s="1"/>
  <c r="BB59"/>
  <c r="DC59" s="1"/>
  <c r="BB57"/>
  <c r="DC57" s="1"/>
  <c r="BB54"/>
  <c r="BB52"/>
  <c r="BB50"/>
  <c r="BB48"/>
  <c r="BB46"/>
  <c r="BB44"/>
  <c r="BB55"/>
  <c r="DC55" s="1"/>
  <c r="BB53"/>
  <c r="DC53" s="1"/>
  <c r="BB51"/>
  <c r="DC51" s="1"/>
  <c r="BB49"/>
  <c r="DC49" s="1"/>
  <c r="BB47"/>
  <c r="DC47" s="1"/>
  <c r="BB45"/>
  <c r="DC45" s="1"/>
  <c r="BB42"/>
  <c r="BB40"/>
  <c r="BB43"/>
  <c r="DC43" s="1"/>
  <c r="BB41"/>
  <c r="DC41" s="1"/>
  <c r="BB39"/>
  <c r="DC39" s="1"/>
  <c r="BB37"/>
  <c r="DC37" s="1"/>
  <c r="BB35"/>
  <c r="DC35" s="1"/>
  <c r="BB33"/>
  <c r="DC33" s="1"/>
  <c r="BB31"/>
  <c r="DC31" s="1"/>
  <c r="BB29"/>
  <c r="DC29" s="1"/>
  <c r="DG29" s="1"/>
  <c r="BB27"/>
  <c r="DC27" s="1"/>
  <c r="BB25"/>
  <c r="DC25" s="1"/>
  <c r="DG25" s="1"/>
  <c r="BB23"/>
  <c r="DC23" s="1"/>
  <c r="BB38"/>
  <c r="BB36"/>
  <c r="BB34"/>
  <c r="BB32"/>
  <c r="BB30"/>
  <c r="BB28"/>
  <c r="BB26"/>
  <c r="BB24"/>
  <c r="BB21"/>
  <c r="DC21" s="1"/>
  <c r="BB19"/>
  <c r="BB22"/>
  <c r="BB20"/>
  <c r="BF64"/>
  <c r="BF62"/>
  <c r="BF60"/>
  <c r="BF58"/>
  <c r="BF56"/>
  <c r="BF54"/>
  <c r="BF52"/>
  <c r="BF50"/>
  <c r="BF48"/>
  <c r="BF46"/>
  <c r="BF44"/>
  <c r="BF63"/>
  <c r="BF61"/>
  <c r="BF59"/>
  <c r="BF57"/>
  <c r="BF55"/>
  <c r="BF53"/>
  <c r="BF42"/>
  <c r="BF40"/>
  <c r="BF51"/>
  <c r="BF49"/>
  <c r="BF47"/>
  <c r="BF45"/>
  <c r="BF43"/>
  <c r="BF41"/>
  <c r="BF39"/>
  <c r="BF37"/>
  <c r="BF35"/>
  <c r="BF33"/>
  <c r="BF31"/>
  <c r="BF29"/>
  <c r="BF27"/>
  <c r="BF25"/>
  <c r="BF23"/>
  <c r="BF38"/>
  <c r="BF36"/>
  <c r="BF34"/>
  <c r="BF32"/>
  <c r="BF30"/>
  <c r="BF28"/>
  <c r="BF26"/>
  <c r="BF24"/>
  <c r="BF21"/>
  <c r="BF19"/>
  <c r="BF22"/>
  <c r="BF20"/>
  <c r="BH64"/>
  <c r="BH62"/>
  <c r="BH60"/>
  <c r="BH58"/>
  <c r="BH56"/>
  <c r="BH63"/>
  <c r="BH61"/>
  <c r="BH59"/>
  <c r="BH57"/>
  <c r="BH54"/>
  <c r="BH52"/>
  <c r="BH50"/>
  <c r="BH48"/>
  <c r="BH46"/>
  <c r="BH44"/>
  <c r="BH55"/>
  <c r="BH53"/>
  <c r="BH51"/>
  <c r="BH49"/>
  <c r="BH47"/>
  <c r="BH45"/>
  <c r="BH42"/>
  <c r="BH40"/>
  <c r="BH43"/>
  <c r="BH41"/>
  <c r="BH39"/>
  <c r="BH37"/>
  <c r="BH35"/>
  <c r="BH33"/>
  <c r="BH31"/>
  <c r="BH29"/>
  <c r="BH27"/>
  <c r="BH25"/>
  <c r="BH23"/>
  <c r="BH38"/>
  <c r="BH36"/>
  <c r="BH34"/>
  <c r="BH32"/>
  <c r="BH30"/>
  <c r="BH28"/>
  <c r="BH26"/>
  <c r="BH24"/>
  <c r="BH21"/>
  <c r="BH19"/>
  <c r="BH22"/>
  <c r="BH20"/>
  <c r="BJ64"/>
  <c r="BJ62"/>
  <c r="BJ60"/>
  <c r="BJ58"/>
  <c r="BJ56"/>
  <c r="BJ54"/>
  <c r="BJ52"/>
  <c r="BJ50"/>
  <c r="BJ48"/>
  <c r="BJ46"/>
  <c r="BJ44"/>
  <c r="BJ63"/>
  <c r="BJ61"/>
  <c r="BJ59"/>
  <c r="BJ57"/>
  <c r="BJ55"/>
  <c r="BJ53"/>
  <c r="BJ42"/>
  <c r="BJ40"/>
  <c r="BJ51"/>
  <c r="BJ49"/>
  <c r="BJ47"/>
  <c r="BJ45"/>
  <c r="BJ43"/>
  <c r="BJ41"/>
  <c r="BJ39"/>
  <c r="BJ37"/>
  <c r="BJ35"/>
  <c r="BJ33"/>
  <c r="BJ31"/>
  <c r="BJ29"/>
  <c r="BJ27"/>
  <c r="BJ25"/>
  <c r="BJ23"/>
  <c r="BJ38"/>
  <c r="BJ36"/>
  <c r="BJ34"/>
  <c r="BJ32"/>
  <c r="BJ30"/>
  <c r="BJ28"/>
  <c r="BJ26"/>
  <c r="BJ24"/>
  <c r="BJ21"/>
  <c r="BJ19"/>
  <c r="BJ22"/>
  <c r="BJ20"/>
  <c r="BM64"/>
  <c r="BM62"/>
  <c r="BM60"/>
  <c r="BM58"/>
  <c r="BM56"/>
  <c r="BM63"/>
  <c r="BM61"/>
  <c r="BM59"/>
  <c r="BM57"/>
  <c r="BM54"/>
  <c r="BM52"/>
  <c r="BM50"/>
  <c r="BM48"/>
  <c r="BM46"/>
  <c r="BM44"/>
  <c r="BM55"/>
  <c r="BM53"/>
  <c r="BM51"/>
  <c r="BM49"/>
  <c r="BM47"/>
  <c r="BM45"/>
  <c r="BM43"/>
  <c r="BM42"/>
  <c r="BM40"/>
  <c r="BM41"/>
  <c r="BM39"/>
  <c r="BM37"/>
  <c r="BM35"/>
  <c r="BM33"/>
  <c r="BM31"/>
  <c r="BM29"/>
  <c r="BM27"/>
  <c r="BM25"/>
  <c r="BM23"/>
  <c r="BM38"/>
  <c r="BM36"/>
  <c r="BM34"/>
  <c r="BM32"/>
  <c r="BM30"/>
  <c r="BM28"/>
  <c r="BM26"/>
  <c r="BM24"/>
  <c r="BM22"/>
  <c r="BM21"/>
  <c r="BM19"/>
  <c r="BM20"/>
  <c r="BO64"/>
  <c r="BO62"/>
  <c r="BO60"/>
  <c r="BO58"/>
  <c r="BO56"/>
  <c r="BO54"/>
  <c r="BO52"/>
  <c r="BO50"/>
  <c r="BO48"/>
  <c r="BO46"/>
  <c r="BO44"/>
  <c r="BO63"/>
  <c r="BO61"/>
  <c r="BO59"/>
  <c r="BO57"/>
  <c r="BO55"/>
  <c r="BO53"/>
  <c r="BO42"/>
  <c r="BO40"/>
  <c r="BO51"/>
  <c r="BO49"/>
  <c r="BO47"/>
  <c r="BO45"/>
  <c r="BO43"/>
  <c r="BO41"/>
  <c r="BO39"/>
  <c r="BO37"/>
  <c r="BO35"/>
  <c r="BO33"/>
  <c r="BO31"/>
  <c r="BO29"/>
  <c r="BO27"/>
  <c r="BO25"/>
  <c r="BO23"/>
  <c r="BO38"/>
  <c r="BO36"/>
  <c r="BO34"/>
  <c r="BO32"/>
  <c r="BO30"/>
  <c r="BO28"/>
  <c r="BO26"/>
  <c r="BO24"/>
  <c r="BO22"/>
  <c r="BO21"/>
  <c r="BO19"/>
  <c r="BO20"/>
  <c r="AO63"/>
  <c r="AO61"/>
  <c r="AO59"/>
  <c r="AO57"/>
  <c r="AO55"/>
  <c r="AO53"/>
  <c r="AO51"/>
  <c r="AO49"/>
  <c r="AO47"/>
  <c r="AO45"/>
  <c r="AO64"/>
  <c r="AO62"/>
  <c r="AO60"/>
  <c r="AO58"/>
  <c r="AO56"/>
  <c r="AO54"/>
  <c r="AO43"/>
  <c r="AO41"/>
  <c r="AO52"/>
  <c r="AO50"/>
  <c r="AO48"/>
  <c r="AO46"/>
  <c r="AO44"/>
  <c r="AO42"/>
  <c r="AO40"/>
  <c r="AO38"/>
  <c r="AO36"/>
  <c r="AO34"/>
  <c r="AO32"/>
  <c r="AO30"/>
  <c r="AO28"/>
  <c r="AO26"/>
  <c r="AO24"/>
  <c r="AO39"/>
  <c r="AO37"/>
  <c r="AO35"/>
  <c r="AO33"/>
  <c r="AO31"/>
  <c r="AO29"/>
  <c r="AO27"/>
  <c r="AO25"/>
  <c r="AO23"/>
  <c r="AO22"/>
  <c r="AO20"/>
  <c r="AO21"/>
  <c r="AO19"/>
  <c r="AO66" s="1"/>
  <c r="AO67" s="1"/>
  <c r="AL63"/>
  <c r="AL61"/>
  <c r="AL59"/>
  <c r="AL57"/>
  <c r="AL64"/>
  <c r="AL62"/>
  <c r="AL60"/>
  <c r="AL58"/>
  <c r="AL55"/>
  <c r="AL53"/>
  <c r="AL51"/>
  <c r="AL49"/>
  <c r="AL47"/>
  <c r="AL45"/>
  <c r="AL56"/>
  <c r="AL54"/>
  <c r="AL52"/>
  <c r="AL50"/>
  <c r="AL48"/>
  <c r="AL46"/>
  <c r="AL44"/>
  <c r="AL43"/>
  <c r="AL41"/>
  <c r="AL42"/>
  <c r="AL40"/>
  <c r="AL38"/>
  <c r="AL36"/>
  <c r="AL34"/>
  <c r="AL32"/>
  <c r="AL30"/>
  <c r="AL28"/>
  <c r="AL26"/>
  <c r="AL24"/>
  <c r="AL39"/>
  <c r="AL37"/>
  <c r="AL35"/>
  <c r="AL33"/>
  <c r="AL31"/>
  <c r="AL29"/>
  <c r="AL27"/>
  <c r="AL25"/>
  <c r="AL23"/>
  <c r="AL22"/>
  <c r="AL20"/>
  <c r="AL21"/>
  <c r="AL19"/>
  <c r="AL66" s="1"/>
  <c r="AL67" s="1"/>
  <c r="AH63"/>
  <c r="AH61"/>
  <c r="AH59"/>
  <c r="AH57"/>
  <c r="AH55"/>
  <c r="AH53"/>
  <c r="AH51"/>
  <c r="AH49"/>
  <c r="AH47"/>
  <c r="AH45"/>
  <c r="AH64"/>
  <c r="AH62"/>
  <c r="AH60"/>
  <c r="AH58"/>
  <c r="AH56"/>
  <c r="AH54"/>
  <c r="AH43"/>
  <c r="AH41"/>
  <c r="AH52"/>
  <c r="AH50"/>
  <c r="AH48"/>
  <c r="AH46"/>
  <c r="AH44"/>
  <c r="AH42"/>
  <c r="AH40"/>
  <c r="AH38"/>
  <c r="AH36"/>
  <c r="AH34"/>
  <c r="AH32"/>
  <c r="AH30"/>
  <c r="AH28"/>
  <c r="AH26"/>
  <c r="AH24"/>
  <c r="AH39"/>
  <c r="AH37"/>
  <c r="AH35"/>
  <c r="AH33"/>
  <c r="AH31"/>
  <c r="AH29"/>
  <c r="AH27"/>
  <c r="AH25"/>
  <c r="AH23"/>
  <c r="AH22"/>
  <c r="AH20"/>
  <c r="AH21"/>
  <c r="AH19"/>
  <c r="AH66" s="1"/>
  <c r="AH67" s="1"/>
  <c r="AF63"/>
  <c r="AF61"/>
  <c r="AF59"/>
  <c r="AF57"/>
  <c r="AF64"/>
  <c r="AF62"/>
  <c r="AF60"/>
  <c r="AF58"/>
  <c r="AF55"/>
  <c r="AF53"/>
  <c r="AF51"/>
  <c r="AF49"/>
  <c r="AF47"/>
  <c r="AF45"/>
  <c r="AF56"/>
  <c r="AF54"/>
  <c r="AF52"/>
  <c r="AF50"/>
  <c r="AF48"/>
  <c r="AF46"/>
  <c r="AF44"/>
  <c r="AF43"/>
  <c r="AF41"/>
  <c r="AF42"/>
  <c r="AF40"/>
  <c r="AF38"/>
  <c r="AF36"/>
  <c r="AF34"/>
  <c r="AF32"/>
  <c r="AF30"/>
  <c r="AF28"/>
  <c r="AF26"/>
  <c r="AF24"/>
  <c r="AF39"/>
  <c r="AF37"/>
  <c r="AF35"/>
  <c r="AF33"/>
  <c r="AF31"/>
  <c r="AF29"/>
  <c r="AF27"/>
  <c r="AF25"/>
  <c r="AF23"/>
  <c r="AF22"/>
  <c r="AF20"/>
  <c r="AF21"/>
  <c r="AF19"/>
  <c r="AF66" s="1"/>
  <c r="AF67" s="1"/>
  <c r="AC63"/>
  <c r="AC61"/>
  <c r="AC59"/>
  <c r="AC57"/>
  <c r="AC55"/>
  <c r="AC53"/>
  <c r="AC51"/>
  <c r="AC49"/>
  <c r="AC47"/>
  <c r="AC45"/>
  <c r="AC64"/>
  <c r="AC62"/>
  <c r="AC60"/>
  <c r="AC58"/>
  <c r="AC56"/>
  <c r="AC54"/>
  <c r="AC43"/>
  <c r="AC41"/>
  <c r="AC52"/>
  <c r="AC50"/>
  <c r="AC48"/>
  <c r="AC46"/>
  <c r="AC44"/>
  <c r="AC42"/>
  <c r="AC40"/>
  <c r="AC38"/>
  <c r="AC36"/>
  <c r="AC34"/>
  <c r="AC32"/>
  <c r="AC30"/>
  <c r="AC28"/>
  <c r="AC26"/>
  <c r="AC24"/>
  <c r="AC39"/>
  <c r="AC37"/>
  <c r="AC35"/>
  <c r="AC33"/>
  <c r="AC31"/>
  <c r="AC29"/>
  <c r="AC27"/>
  <c r="AC25"/>
  <c r="AC23"/>
  <c r="AC22"/>
  <c r="AC20"/>
  <c r="AC21"/>
  <c r="AC19"/>
  <c r="AC66" s="1"/>
  <c r="AC67" s="1"/>
  <c r="AA63"/>
  <c r="AA61"/>
  <c r="AA59"/>
  <c r="AA57"/>
  <c r="AA64"/>
  <c r="AA62"/>
  <c r="AA60"/>
  <c r="AA58"/>
  <c r="AA55"/>
  <c r="AA53"/>
  <c r="AA51"/>
  <c r="AA49"/>
  <c r="AA47"/>
  <c r="AA45"/>
  <c r="AA56"/>
  <c r="AA54"/>
  <c r="AA52"/>
  <c r="AA50"/>
  <c r="AA48"/>
  <c r="AA46"/>
  <c r="AA44"/>
  <c r="AA43"/>
  <c r="AA41"/>
  <c r="AA42"/>
  <c r="AA40"/>
  <c r="AA38"/>
  <c r="AA36"/>
  <c r="AA34"/>
  <c r="AA32"/>
  <c r="AA30"/>
  <c r="AA28"/>
  <c r="AA26"/>
  <c r="AA24"/>
  <c r="AA39"/>
  <c r="AA37"/>
  <c r="AA35"/>
  <c r="AA33"/>
  <c r="AA31"/>
  <c r="AA29"/>
  <c r="AA27"/>
  <c r="AA25"/>
  <c r="AA23"/>
  <c r="AA22"/>
  <c r="AA20"/>
  <c r="AA21"/>
  <c r="AA19"/>
  <c r="AA66" s="1"/>
  <c r="AA67" s="1"/>
  <c r="Y63"/>
  <c r="Y61"/>
  <c r="Y59"/>
  <c r="Y57"/>
  <c r="Y55"/>
  <c r="Y53"/>
  <c r="Y51"/>
  <c r="Y49"/>
  <c r="Y47"/>
  <c r="Y45"/>
  <c r="Y64"/>
  <c r="Y62"/>
  <c r="Y60"/>
  <c r="Y58"/>
  <c r="Y56"/>
  <c r="Y54"/>
  <c r="Y43"/>
  <c r="Y41"/>
  <c r="Y52"/>
  <c r="Y50"/>
  <c r="Y48"/>
  <c r="Y46"/>
  <c r="Y44"/>
  <c r="Y42"/>
  <c r="Y40"/>
  <c r="Y38"/>
  <c r="Y36"/>
  <c r="Y34"/>
  <c r="Y32"/>
  <c r="Y30"/>
  <c r="Y28"/>
  <c r="Y26"/>
  <c r="Y24"/>
  <c r="Y39"/>
  <c r="Y37"/>
  <c r="Y35"/>
  <c r="Y33"/>
  <c r="Y31"/>
  <c r="Y29"/>
  <c r="Y27"/>
  <c r="Y25"/>
  <c r="Y23"/>
  <c r="Y22"/>
  <c r="Y20"/>
  <c r="Y21"/>
  <c r="Y19"/>
  <c r="Y66" s="1"/>
  <c r="Y67" s="1"/>
  <c r="W63"/>
  <c r="W61"/>
  <c r="W59"/>
  <c r="W57"/>
  <c r="W64"/>
  <c r="W62"/>
  <c r="W60"/>
  <c r="W58"/>
  <c r="W55"/>
  <c r="W53"/>
  <c r="W51"/>
  <c r="W49"/>
  <c r="W47"/>
  <c r="W45"/>
  <c r="W56"/>
  <c r="W54"/>
  <c r="W52"/>
  <c r="W50"/>
  <c r="W48"/>
  <c r="W46"/>
  <c r="W44"/>
  <c r="W43"/>
  <c r="W41"/>
  <c r="W42"/>
  <c r="W40"/>
  <c r="W38"/>
  <c r="W36"/>
  <c r="W34"/>
  <c r="W32"/>
  <c r="W30"/>
  <c r="W28"/>
  <c r="W26"/>
  <c r="W24"/>
  <c r="W39"/>
  <c r="W37"/>
  <c r="W35"/>
  <c r="W33"/>
  <c r="W31"/>
  <c r="W29"/>
  <c r="W27"/>
  <c r="W25"/>
  <c r="W23"/>
  <c r="W22"/>
  <c r="W20"/>
  <c r="W21"/>
  <c r="W19"/>
  <c r="W66" s="1"/>
  <c r="W67" s="1"/>
  <c r="U63"/>
  <c r="U61"/>
  <c r="U59"/>
  <c r="U57"/>
  <c r="U55"/>
  <c r="U53"/>
  <c r="U51"/>
  <c r="U49"/>
  <c r="U47"/>
  <c r="U45"/>
  <c r="U64"/>
  <c r="U62"/>
  <c r="U60"/>
  <c r="U58"/>
  <c r="U56"/>
  <c r="U54"/>
  <c r="U43"/>
  <c r="U41"/>
  <c r="U52"/>
  <c r="U50"/>
  <c r="U48"/>
  <c r="U46"/>
  <c r="U44"/>
  <c r="U42"/>
  <c r="U40"/>
  <c r="U38"/>
  <c r="U36"/>
  <c r="U34"/>
  <c r="U32"/>
  <c r="U30"/>
  <c r="U28"/>
  <c r="U26"/>
  <c r="U24"/>
  <c r="U39"/>
  <c r="U37"/>
  <c r="U35"/>
  <c r="U33"/>
  <c r="U31"/>
  <c r="U29"/>
  <c r="U27"/>
  <c r="U25"/>
  <c r="U23"/>
  <c r="U22"/>
  <c r="U20"/>
  <c r="U21"/>
  <c r="U19"/>
  <c r="U66" s="1"/>
  <c r="U67" s="1"/>
  <c r="R63"/>
  <c r="R61"/>
  <c r="R59"/>
  <c r="R57"/>
  <c r="R64"/>
  <c r="R62"/>
  <c r="R60"/>
  <c r="R58"/>
  <c r="R55"/>
  <c r="R53"/>
  <c r="R51"/>
  <c r="R49"/>
  <c r="R47"/>
  <c r="R45"/>
  <c r="R56"/>
  <c r="R54"/>
  <c r="R52"/>
  <c r="R50"/>
  <c r="R48"/>
  <c r="R46"/>
  <c r="R44"/>
  <c r="R43"/>
  <c r="R41"/>
  <c r="R42"/>
  <c r="R40"/>
  <c r="R38"/>
  <c r="R36"/>
  <c r="R34"/>
  <c r="R32"/>
  <c r="R30"/>
  <c r="R28"/>
  <c r="R26"/>
  <c r="R24"/>
  <c r="R39"/>
  <c r="R37"/>
  <c r="R35"/>
  <c r="R33"/>
  <c r="R31"/>
  <c r="R29"/>
  <c r="R27"/>
  <c r="R25"/>
  <c r="R23"/>
  <c r="R22"/>
  <c r="R20"/>
  <c r="R21"/>
  <c r="R19"/>
  <c r="R66" s="1"/>
  <c r="R67" s="1"/>
  <c r="P63"/>
  <c r="P61"/>
  <c r="P59"/>
  <c r="P57"/>
  <c r="P55"/>
  <c r="P53"/>
  <c r="P51"/>
  <c r="P49"/>
  <c r="P47"/>
  <c r="P45"/>
  <c r="P64"/>
  <c r="P62"/>
  <c r="P60"/>
  <c r="P58"/>
  <c r="P56"/>
  <c r="P54"/>
  <c r="P43"/>
  <c r="P41"/>
  <c r="P52"/>
  <c r="P50"/>
  <c r="P48"/>
  <c r="P46"/>
  <c r="P44"/>
  <c r="P42"/>
  <c r="P40"/>
  <c r="P38"/>
  <c r="P36"/>
  <c r="P34"/>
  <c r="P32"/>
  <c r="P30"/>
  <c r="P28"/>
  <c r="P26"/>
  <c r="P24"/>
  <c r="P39"/>
  <c r="P37"/>
  <c r="P35"/>
  <c r="P33"/>
  <c r="P31"/>
  <c r="P29"/>
  <c r="P27"/>
  <c r="P25"/>
  <c r="P23"/>
  <c r="P22"/>
  <c r="P20"/>
  <c r="P21"/>
  <c r="P19"/>
  <c r="P66" s="1"/>
  <c r="P67" s="1"/>
  <c r="N63"/>
  <c r="N61"/>
  <c r="N59"/>
  <c r="N57"/>
  <c r="N64"/>
  <c r="N62"/>
  <c r="N60"/>
  <c r="N58"/>
  <c r="N55"/>
  <c r="N53"/>
  <c r="N51"/>
  <c r="N49"/>
  <c r="N47"/>
  <c r="N45"/>
  <c r="N56"/>
  <c r="N54"/>
  <c r="N52"/>
  <c r="N50"/>
  <c r="N48"/>
  <c r="N46"/>
  <c r="N44"/>
  <c r="N43"/>
  <c r="N41"/>
  <c r="N42"/>
  <c r="N40"/>
  <c r="N38"/>
  <c r="N36"/>
  <c r="N34"/>
  <c r="N32"/>
  <c r="N30"/>
  <c r="N28"/>
  <c r="N26"/>
  <c r="N24"/>
  <c r="N39"/>
  <c r="N37"/>
  <c r="N35"/>
  <c r="N33"/>
  <c r="N31"/>
  <c r="N29"/>
  <c r="N27"/>
  <c r="N25"/>
  <c r="N23"/>
  <c r="N22"/>
  <c r="N20"/>
  <c r="N21"/>
  <c r="N19"/>
  <c r="N66" s="1"/>
  <c r="N67" s="1"/>
  <c r="BX63"/>
  <c r="BX61"/>
  <c r="BX59"/>
  <c r="BX57"/>
  <c r="BX64"/>
  <c r="BX62"/>
  <c r="BX60"/>
  <c r="BX58"/>
  <c r="BX56"/>
  <c r="BX55"/>
  <c r="BX53"/>
  <c r="BX51"/>
  <c r="BX49"/>
  <c r="BX47"/>
  <c r="BX45"/>
  <c r="BX43"/>
  <c r="BX54"/>
  <c r="BX52"/>
  <c r="BX50"/>
  <c r="BX48"/>
  <c r="BX46"/>
  <c r="BX44"/>
  <c r="BX41"/>
  <c r="BX39"/>
  <c r="BX42"/>
  <c r="BX40"/>
  <c r="BX38"/>
  <c r="BX36"/>
  <c r="BX34"/>
  <c r="BX32"/>
  <c r="BX30"/>
  <c r="BX28"/>
  <c r="BX26"/>
  <c r="BX24"/>
  <c r="BX22"/>
  <c r="BX37"/>
  <c r="BX35"/>
  <c r="BX33"/>
  <c r="BX31"/>
  <c r="BX29"/>
  <c r="BX27"/>
  <c r="BX25"/>
  <c r="BX23"/>
  <c r="BX20"/>
  <c r="BX21"/>
  <c r="BX19"/>
  <c r="BX66" s="1"/>
  <c r="BX67" s="1"/>
  <c r="BZ63"/>
  <c r="BZ61"/>
  <c r="BZ59"/>
  <c r="BZ57"/>
  <c r="BZ55"/>
  <c r="BZ53"/>
  <c r="BZ51"/>
  <c r="BZ49"/>
  <c r="BZ47"/>
  <c r="BZ45"/>
  <c r="BZ43"/>
  <c r="BZ64"/>
  <c r="BZ62"/>
  <c r="BZ60"/>
  <c r="BZ58"/>
  <c r="BZ56"/>
  <c r="BZ54"/>
  <c r="BZ52"/>
  <c r="BZ41"/>
  <c r="BZ39"/>
  <c r="BZ50"/>
  <c r="BZ48"/>
  <c r="BZ46"/>
  <c r="BZ44"/>
  <c r="BZ42"/>
  <c r="BZ40"/>
  <c r="BZ38"/>
  <c r="BZ36"/>
  <c r="BZ34"/>
  <c r="BZ32"/>
  <c r="BZ30"/>
  <c r="BZ28"/>
  <c r="BZ26"/>
  <c r="BZ24"/>
  <c r="BZ22"/>
  <c r="BZ37"/>
  <c r="BZ35"/>
  <c r="BZ33"/>
  <c r="BZ31"/>
  <c r="BZ29"/>
  <c r="BZ27"/>
  <c r="BZ25"/>
  <c r="BZ23"/>
  <c r="BZ20"/>
  <c r="BZ21"/>
  <c r="BZ19"/>
  <c r="BZ66" s="1"/>
  <c r="BZ67" s="1"/>
  <c r="CB63"/>
  <c r="CB61"/>
  <c r="CB59"/>
  <c r="CB57"/>
  <c r="CB64"/>
  <c r="CB62"/>
  <c r="CB60"/>
  <c r="CB58"/>
  <c r="CB56"/>
  <c r="CB55"/>
  <c r="CB53"/>
  <c r="CB51"/>
  <c r="CB49"/>
  <c r="CB47"/>
  <c r="CB45"/>
  <c r="CB43"/>
  <c r="CB54"/>
  <c r="CB52"/>
  <c r="CB50"/>
  <c r="CB48"/>
  <c r="CB46"/>
  <c r="CB44"/>
  <c r="CB41"/>
  <c r="CB39"/>
  <c r="CB42"/>
  <c r="CB40"/>
  <c r="CB38"/>
  <c r="CB36"/>
  <c r="CB34"/>
  <c r="CB32"/>
  <c r="CB30"/>
  <c r="CB28"/>
  <c r="CB26"/>
  <c r="CB24"/>
  <c r="CB22"/>
  <c r="CB37"/>
  <c r="CB35"/>
  <c r="CB33"/>
  <c r="CB31"/>
  <c r="CB29"/>
  <c r="CB27"/>
  <c r="CB25"/>
  <c r="CB23"/>
  <c r="CB20"/>
  <c r="CB21"/>
  <c r="CB19"/>
  <c r="CB66" s="1"/>
  <c r="CB67" s="1"/>
  <c r="CD63"/>
  <c r="CD61"/>
  <c r="CD59"/>
  <c r="CD57"/>
  <c r="CD55"/>
  <c r="CD53"/>
  <c r="CD51"/>
  <c r="CD49"/>
  <c r="CD47"/>
  <c r="CD45"/>
  <c r="CD43"/>
  <c r="CD64"/>
  <c r="CD62"/>
  <c r="CD60"/>
  <c r="CD58"/>
  <c r="CD56"/>
  <c r="CD54"/>
  <c r="CD52"/>
  <c r="CD41"/>
  <c r="CD39"/>
  <c r="CD50"/>
  <c r="CD48"/>
  <c r="CD46"/>
  <c r="CD44"/>
  <c r="CD42"/>
  <c r="CD40"/>
  <c r="CD38"/>
  <c r="CD36"/>
  <c r="CD34"/>
  <c r="CD32"/>
  <c r="CD30"/>
  <c r="CD28"/>
  <c r="CD26"/>
  <c r="CD24"/>
  <c r="CD22"/>
  <c r="CD37"/>
  <c r="CD35"/>
  <c r="CD33"/>
  <c r="CD31"/>
  <c r="CD29"/>
  <c r="CD27"/>
  <c r="CD25"/>
  <c r="CD23"/>
  <c r="CD20"/>
  <c r="CD21"/>
  <c r="CD19"/>
  <c r="CD66" s="1"/>
  <c r="CD67" s="1"/>
  <c r="BR63"/>
  <c r="BR61"/>
  <c r="BR59"/>
  <c r="BR57"/>
  <c r="BR55"/>
  <c r="BR53"/>
  <c r="BR51"/>
  <c r="BR49"/>
  <c r="BR47"/>
  <c r="BR45"/>
  <c r="BR43"/>
  <c r="BR64"/>
  <c r="BR62"/>
  <c r="BR60"/>
  <c r="BR58"/>
  <c r="BR56"/>
  <c r="BR54"/>
  <c r="BR41"/>
  <c r="BR52"/>
  <c r="BR50"/>
  <c r="BR48"/>
  <c r="BR46"/>
  <c r="BR44"/>
  <c r="BR42"/>
  <c r="BR40"/>
  <c r="BR38"/>
  <c r="BR36"/>
  <c r="BR34"/>
  <c r="BR32"/>
  <c r="BR30"/>
  <c r="BR28"/>
  <c r="BR26"/>
  <c r="BR24"/>
  <c r="BR39"/>
  <c r="BR37"/>
  <c r="BR35"/>
  <c r="BR33"/>
  <c r="BR31"/>
  <c r="BR29"/>
  <c r="BR27"/>
  <c r="BR25"/>
  <c r="BR23"/>
  <c r="BR20"/>
  <c r="BR22"/>
  <c r="BR21"/>
  <c r="BR19"/>
  <c r="BR66" s="1"/>
  <c r="BR67" s="1"/>
  <c r="BT63"/>
  <c r="BT61"/>
  <c r="BT59"/>
  <c r="BT57"/>
  <c r="BT64"/>
  <c r="BT62"/>
  <c r="BT60"/>
  <c r="BT58"/>
  <c r="BT56"/>
  <c r="BT55"/>
  <c r="BT53"/>
  <c r="BT51"/>
  <c r="BT49"/>
  <c r="BT47"/>
  <c r="BT45"/>
  <c r="BT43"/>
  <c r="BT54"/>
  <c r="BT52"/>
  <c r="BT50"/>
  <c r="BT48"/>
  <c r="BT46"/>
  <c r="BT44"/>
  <c r="BT41"/>
  <c r="BT42"/>
  <c r="BT40"/>
  <c r="BT39"/>
  <c r="BT38"/>
  <c r="BT36"/>
  <c r="BT34"/>
  <c r="BT32"/>
  <c r="BT30"/>
  <c r="BT28"/>
  <c r="BT26"/>
  <c r="BT24"/>
  <c r="BT37"/>
  <c r="BT35"/>
  <c r="BT33"/>
  <c r="BT31"/>
  <c r="BT29"/>
  <c r="BT27"/>
  <c r="BT25"/>
  <c r="BT23"/>
  <c r="BT22"/>
  <c r="BT20"/>
  <c r="BT21"/>
  <c r="BT19"/>
  <c r="BT66" s="1"/>
  <c r="BT67" s="1"/>
  <c r="BV63"/>
  <c r="BV61"/>
  <c r="BV59"/>
  <c r="BV57"/>
  <c r="BV55"/>
  <c r="BV53"/>
  <c r="BV51"/>
  <c r="BV49"/>
  <c r="BV47"/>
  <c r="BV45"/>
  <c r="BV43"/>
  <c r="BV64"/>
  <c r="BV62"/>
  <c r="BV60"/>
  <c r="BV58"/>
  <c r="BV56"/>
  <c r="BV54"/>
  <c r="BV41"/>
  <c r="BV39"/>
  <c r="BV52"/>
  <c r="BV50"/>
  <c r="BV48"/>
  <c r="BV46"/>
  <c r="BV44"/>
  <c r="BV42"/>
  <c r="BV40"/>
  <c r="BV38"/>
  <c r="BV36"/>
  <c r="BV34"/>
  <c r="BV32"/>
  <c r="BV30"/>
  <c r="BV28"/>
  <c r="BV26"/>
  <c r="BV24"/>
  <c r="BV37"/>
  <c r="BV35"/>
  <c r="BV33"/>
  <c r="BV31"/>
  <c r="BV29"/>
  <c r="BV27"/>
  <c r="BV25"/>
  <c r="BV23"/>
  <c r="BV20"/>
  <c r="BV22"/>
  <c r="BV21"/>
  <c r="BV19"/>
  <c r="BV66" s="1"/>
  <c r="BV67" s="1"/>
  <c r="V25" i="2"/>
  <c r="AE42"/>
  <c r="AE58"/>
  <c r="AE45"/>
  <c r="CN65"/>
  <c r="W18"/>
  <c r="AA18"/>
  <c r="AD18"/>
  <c r="AM18"/>
  <c r="AQ18"/>
  <c r="AU18"/>
  <c r="AY18"/>
  <c r="BC18"/>
  <c r="BG18"/>
  <c r="CN18"/>
  <c r="CE18"/>
  <c r="CA18"/>
  <c r="CN19"/>
  <c r="CI19"/>
  <c r="CD19"/>
  <c r="BZ19"/>
  <c r="CN20"/>
  <c r="CF20"/>
  <c r="BY20"/>
  <c r="CJ21"/>
  <c r="CE21"/>
  <c r="CA21"/>
  <c r="CK22"/>
  <c r="CE22"/>
  <c r="BZ22"/>
  <c r="CJ23"/>
  <c r="CF23"/>
  <c r="CB23"/>
  <c r="CN24"/>
  <c r="CI24"/>
  <c r="CC24"/>
  <c r="CL25"/>
  <c r="CJ25"/>
  <c r="CE25"/>
  <c r="CA25"/>
  <c r="CN26"/>
  <c r="CE26"/>
  <c r="CA26"/>
  <c r="CN27"/>
  <c r="CI27"/>
  <c r="CD27"/>
  <c r="CN28"/>
  <c r="CI28"/>
  <c r="CC28"/>
  <c r="CL29"/>
  <c r="CE29"/>
  <c r="CA29"/>
  <c r="CK30"/>
  <c r="CE30"/>
  <c r="CA30"/>
  <c r="CN31"/>
  <c r="CI31"/>
  <c r="BZ31"/>
  <c r="CL32"/>
  <c r="CF32"/>
  <c r="BY32"/>
  <c r="CF33"/>
  <c r="CB33"/>
  <c r="CJ34"/>
  <c r="CD34"/>
  <c r="BZ34"/>
  <c r="CN35"/>
  <c r="CI35"/>
  <c r="BY35"/>
  <c r="CL36"/>
  <c r="CF36"/>
  <c r="CB36"/>
  <c r="CF37"/>
  <c r="CB37"/>
  <c r="CO38"/>
  <c r="CJ38"/>
  <c r="CD38"/>
  <c r="BZ38"/>
  <c r="CJ39"/>
  <c r="CC39"/>
  <c r="CN40"/>
  <c r="CI40"/>
  <c r="CB40"/>
  <c r="CK41"/>
  <c r="CE41"/>
  <c r="CA41"/>
  <c r="CE42"/>
  <c r="CA42"/>
  <c r="CO43"/>
  <c r="CJ43"/>
  <c r="CD43"/>
  <c r="CN44"/>
  <c r="CI44"/>
  <c r="CC44"/>
  <c r="CL45"/>
  <c r="CE45"/>
  <c r="CA45"/>
  <c r="CK46"/>
  <c r="CE46"/>
  <c r="CA46"/>
  <c r="CN47"/>
  <c r="CI47"/>
  <c r="BZ47"/>
  <c r="CL48"/>
  <c r="CF48"/>
  <c r="BY48"/>
  <c r="CF49"/>
  <c r="CB49"/>
  <c r="CJ50"/>
  <c r="CD50"/>
  <c r="BZ50"/>
  <c r="CN51"/>
  <c r="CI51"/>
  <c r="BY51"/>
  <c r="CL52"/>
  <c r="CF52"/>
  <c r="CB52"/>
  <c r="CF53"/>
  <c r="CB53"/>
  <c r="CO54"/>
  <c r="CJ54"/>
  <c r="CD54"/>
  <c r="BZ54"/>
  <c r="CJ55"/>
  <c r="CC55"/>
  <c r="CN56"/>
  <c r="CI56"/>
  <c r="CB56"/>
  <c r="CK57"/>
  <c r="CE57"/>
  <c r="CA57"/>
  <c r="CE58"/>
  <c r="CA58"/>
  <c r="CO59"/>
  <c r="CJ59"/>
  <c r="CD59"/>
  <c r="CN60"/>
  <c r="CI60"/>
  <c r="CC60"/>
  <c r="CL61"/>
  <c r="CE61"/>
  <c r="CA61"/>
  <c r="CK62"/>
  <c r="CE62"/>
  <c r="CA62"/>
  <c r="CP62" s="1"/>
  <c r="CN63"/>
  <c r="CI63"/>
  <c r="BZ63"/>
  <c r="CL64"/>
  <c r="CF64"/>
  <c r="BY64"/>
  <c r="CF65"/>
  <c r="CB65"/>
  <c r="CJ66"/>
  <c r="CD66"/>
  <c r="BZ66"/>
  <c r="CN67"/>
  <c r="CI67"/>
  <c r="BY67"/>
  <c r="CL68"/>
  <c r="CF68"/>
  <c r="CB68"/>
  <c r="G63"/>
  <c r="J64"/>
  <c r="F64"/>
  <c r="B64"/>
  <c r="J66"/>
  <c r="F66"/>
  <c r="B66"/>
  <c r="G67"/>
  <c r="J68"/>
  <c r="F68"/>
  <c r="B68"/>
  <c r="R63"/>
  <c r="N63"/>
  <c r="R62"/>
  <c r="M62"/>
  <c r="P61"/>
  <c r="S60"/>
  <c r="S59"/>
  <c r="O59"/>
  <c r="R58"/>
  <c r="N58"/>
  <c r="Q57"/>
  <c r="S56"/>
  <c r="S55"/>
  <c r="O55"/>
  <c r="U54"/>
  <c r="N54"/>
  <c r="U53"/>
  <c r="M53"/>
  <c r="O52"/>
  <c r="R51"/>
  <c r="N51"/>
  <c r="Q50"/>
  <c r="T49"/>
  <c r="L49"/>
  <c r="O48"/>
  <c r="R47"/>
  <c r="V47" s="1"/>
  <c r="N47"/>
  <c r="R46"/>
  <c r="M46"/>
  <c r="P45"/>
  <c r="S44"/>
  <c r="S43"/>
  <c r="O43"/>
  <c r="R42"/>
  <c r="N42"/>
  <c r="Q41"/>
  <c r="S40"/>
  <c r="S39"/>
  <c r="O39"/>
  <c r="U38"/>
  <c r="N38"/>
  <c r="U37"/>
  <c r="M37"/>
  <c r="O36"/>
  <c r="R35"/>
  <c r="N35"/>
  <c r="Q34"/>
  <c r="T33"/>
  <c r="L33"/>
  <c r="O32"/>
  <c r="R31"/>
  <c r="N31"/>
  <c r="V31" s="1"/>
  <c r="R30"/>
  <c r="M30"/>
  <c r="P29"/>
  <c r="S28"/>
  <c r="S27"/>
  <c r="O27"/>
  <c r="R26"/>
  <c r="N26"/>
  <c r="Q25"/>
  <c r="S24"/>
  <c r="S23"/>
  <c r="O23"/>
  <c r="U22"/>
  <c r="N22"/>
  <c r="V22" s="1"/>
  <c r="U21"/>
  <c r="M21"/>
  <c r="O20"/>
  <c r="R19"/>
  <c r="N19"/>
  <c r="Q68"/>
  <c r="T67"/>
  <c r="L67"/>
  <c r="O66"/>
  <c r="R65"/>
  <c r="N65"/>
  <c r="R64"/>
  <c r="M64"/>
  <c r="AA63"/>
  <c r="W63"/>
  <c r="AA61"/>
  <c r="W61"/>
  <c r="AA59"/>
  <c r="W59"/>
  <c r="AA57"/>
  <c r="W57"/>
  <c r="AA55"/>
  <c r="W55"/>
  <c r="AA53"/>
  <c r="W53"/>
  <c r="AA51"/>
  <c r="W51"/>
  <c r="AA49"/>
  <c r="W49"/>
  <c r="AA47"/>
  <c r="W47"/>
  <c r="AA45"/>
  <c r="W45"/>
  <c r="AA43"/>
  <c r="W43"/>
  <c r="AA41"/>
  <c r="W41"/>
  <c r="AA39"/>
  <c r="W39"/>
  <c r="AD36"/>
  <c r="W36"/>
  <c r="AD34"/>
  <c r="Z32"/>
  <c r="AA31"/>
  <c r="AC30"/>
  <c r="Z28"/>
  <c r="AF28" s="1"/>
  <c r="AD26"/>
  <c r="Z24"/>
  <c r="AA23"/>
  <c r="AC22"/>
  <c r="Z20"/>
  <c r="AD68"/>
  <c r="Z66"/>
  <c r="AA65"/>
  <c r="AC64"/>
  <c r="AT62"/>
  <c r="AQ61"/>
  <c r="AU60"/>
  <c r="AR59"/>
  <c r="AP58"/>
  <c r="AT57"/>
  <c r="AL57"/>
  <c r="AJ56"/>
  <c r="AT54"/>
  <c r="AQ53"/>
  <c r="AU52"/>
  <c r="AM52"/>
  <c r="AJ51"/>
  <c r="AU49"/>
  <c r="AM49"/>
  <c r="AR48"/>
  <c r="AN47"/>
  <c r="AL46"/>
  <c r="AP45"/>
  <c r="AM44"/>
  <c r="AJ43"/>
  <c r="AU41"/>
  <c r="AM41"/>
  <c r="AQ40"/>
  <c r="AN39"/>
  <c r="AT37"/>
  <c r="AQ36"/>
  <c r="AU33"/>
  <c r="AR32"/>
  <c r="AV32" s="1"/>
  <c r="AL30"/>
  <c r="AV30" s="1"/>
  <c r="AP26"/>
  <c r="AM25"/>
  <c r="AV25" s="1"/>
  <c r="AJ24"/>
  <c r="AT21"/>
  <c r="AQ20"/>
  <c r="AN19"/>
  <c r="AU66"/>
  <c r="AL64"/>
  <c r="BF61"/>
  <c r="BI61" s="1"/>
  <c r="BC60"/>
  <c r="AZ59"/>
  <c r="BI59" s="1"/>
  <c r="BG55"/>
  <c r="BD54"/>
  <c r="AX52"/>
  <c r="BB49"/>
  <c r="AY48"/>
  <c r="BF45"/>
  <c r="BC44"/>
  <c r="AZ43"/>
  <c r="BI43" s="1"/>
  <c r="BG40"/>
  <c r="BI40" s="1"/>
  <c r="BD39"/>
  <c r="AX36"/>
  <c r="BH34"/>
  <c r="BI34" s="1"/>
  <c r="BB32"/>
  <c r="AY31"/>
  <c r="BI31" s="1"/>
  <c r="BF28"/>
  <c r="BI28" s="1"/>
  <c r="BC27"/>
  <c r="BG24"/>
  <c r="BI24" s="1"/>
  <c r="BD23"/>
  <c r="AX21"/>
  <c r="BH19"/>
  <c r="BH70" s="1"/>
  <c r="BB66"/>
  <c r="BI66" s="1"/>
  <c r="AY65"/>
  <c r="DE18"/>
  <c r="DG18"/>
  <c r="DI18"/>
  <c r="DK18"/>
  <c r="DM18"/>
  <c r="DO18"/>
  <c r="DE19"/>
  <c r="DG19"/>
  <c r="DI19"/>
  <c r="DK19"/>
  <c r="DM19"/>
  <c r="DO19"/>
  <c r="DE20"/>
  <c r="DG20"/>
  <c r="DI20"/>
  <c r="DK20"/>
  <c r="DM20"/>
  <c r="DO20"/>
  <c r="DE21"/>
  <c r="DG21"/>
  <c r="DI21"/>
  <c r="DK21"/>
  <c r="DM21"/>
  <c r="DO21"/>
  <c r="DE22"/>
  <c r="DG22"/>
  <c r="DI22"/>
  <c r="DK22"/>
  <c r="DM22"/>
  <c r="DO22"/>
  <c r="DE23"/>
  <c r="DG23"/>
  <c r="DI23"/>
  <c r="DK23"/>
  <c r="DM23"/>
  <c r="DO23"/>
  <c r="DE24"/>
  <c r="DG24"/>
  <c r="DI24"/>
  <c r="DK24"/>
  <c r="DM24"/>
  <c r="DO24"/>
  <c r="DE25"/>
  <c r="DG25"/>
  <c r="DI25"/>
  <c r="DK25"/>
  <c r="DM25"/>
  <c r="DO25"/>
  <c r="DE26"/>
  <c r="DG26"/>
  <c r="DI26"/>
  <c r="DK26"/>
  <c r="DM26"/>
  <c r="DO26"/>
  <c r="DE27"/>
  <c r="DG27"/>
  <c r="DI27"/>
  <c r="DK27"/>
  <c r="DM27"/>
  <c r="DO27"/>
  <c r="DE28"/>
  <c r="DG28"/>
  <c r="DI28"/>
  <c r="DK28"/>
  <c r="DM28"/>
  <c r="DO28"/>
  <c r="DE29"/>
  <c r="DG29"/>
  <c r="DI29"/>
  <c r="DK29"/>
  <c r="DM29"/>
  <c r="DO29"/>
  <c r="DE30"/>
  <c r="DG30"/>
  <c r="DI30"/>
  <c r="DK30"/>
  <c r="DM30"/>
  <c r="DO30"/>
  <c r="DE31"/>
  <c r="DG31"/>
  <c r="DI31"/>
  <c r="DK31"/>
  <c r="DM31"/>
  <c r="DO31"/>
  <c r="DE32"/>
  <c r="DG32"/>
  <c r="DI32"/>
  <c r="DK32"/>
  <c r="DM32"/>
  <c r="DO32"/>
  <c r="DE33"/>
  <c r="DG33"/>
  <c r="DI33"/>
  <c r="DK33"/>
  <c r="DM33"/>
  <c r="DO33"/>
  <c r="DE34"/>
  <c r="DG34"/>
  <c r="DI34"/>
  <c r="DK34"/>
  <c r="DM34"/>
  <c r="DO34"/>
  <c r="DE35"/>
  <c r="DG35"/>
  <c r="DI35"/>
  <c r="DK35"/>
  <c r="DM35"/>
  <c r="DO35"/>
  <c r="DE36"/>
  <c r="DG36"/>
  <c r="DI36"/>
  <c r="DK36"/>
  <c r="DM36"/>
  <c r="DO36"/>
  <c r="DE37"/>
  <c r="DG37"/>
  <c r="DI37"/>
  <c r="DK37"/>
  <c r="DM37"/>
  <c r="DO37"/>
  <c r="DE38"/>
  <c r="DG38"/>
  <c r="DI38"/>
  <c r="DK38"/>
  <c r="DM38"/>
  <c r="DO38"/>
  <c r="DE39"/>
  <c r="DG39"/>
  <c r="DI39"/>
  <c r="DK39"/>
  <c r="DM39"/>
  <c r="DO39"/>
  <c r="DE40"/>
  <c r="DG40"/>
  <c r="DI40"/>
  <c r="DK40"/>
  <c r="DM40"/>
  <c r="DO40"/>
  <c r="DE41"/>
  <c r="DG41"/>
  <c r="DI41"/>
  <c r="DK41"/>
  <c r="DM41"/>
  <c r="DO41"/>
  <c r="DE42"/>
  <c r="DG42"/>
  <c r="DI42"/>
  <c r="DK42"/>
  <c r="DM42"/>
  <c r="DO42"/>
  <c r="DE43"/>
  <c r="DG43"/>
  <c r="DI43"/>
  <c r="DK43"/>
  <c r="DM43"/>
  <c r="DO43"/>
  <c r="DE44"/>
  <c r="DG44"/>
  <c r="DI44"/>
  <c r="DK44"/>
  <c r="DM44"/>
  <c r="DO44"/>
  <c r="DE45"/>
  <c r="DG45"/>
  <c r="DI45"/>
  <c r="DK45"/>
  <c r="DM45"/>
  <c r="DO45"/>
  <c r="DE46"/>
  <c r="DG46"/>
  <c r="DI46"/>
  <c r="DK46"/>
  <c r="DM46"/>
  <c r="DO46"/>
  <c r="DE47"/>
  <c r="DG47"/>
  <c r="DI47"/>
  <c r="DK47"/>
  <c r="DM47"/>
  <c r="DO47"/>
  <c r="DE48"/>
  <c r="DG48"/>
  <c r="DI48"/>
  <c r="DK48"/>
  <c r="DM48"/>
  <c r="DO48"/>
  <c r="DE49"/>
  <c r="DG49"/>
  <c r="DI49"/>
  <c r="DK49"/>
  <c r="DM49"/>
  <c r="DO49"/>
  <c r="DE50"/>
  <c r="DG50"/>
  <c r="DI50"/>
  <c r="DK50"/>
  <c r="DM50"/>
  <c r="DO50"/>
  <c r="DE51"/>
  <c r="DG51"/>
  <c r="DI51"/>
  <c r="DK51"/>
  <c r="DM51"/>
  <c r="DO51"/>
  <c r="DE52"/>
  <c r="DG52"/>
  <c r="DI52"/>
  <c r="DK52"/>
  <c r="DM52"/>
  <c r="DO52"/>
  <c r="DE53"/>
  <c r="DG53"/>
  <c r="DI53"/>
  <c r="DK53"/>
  <c r="DM53"/>
  <c r="DO53"/>
  <c r="DE54"/>
  <c r="DG54"/>
  <c r="DI54"/>
  <c r="DK54"/>
  <c r="DM54"/>
  <c r="DO54"/>
  <c r="DE55"/>
  <c r="DG55"/>
  <c r="DI55"/>
  <c r="DK55"/>
  <c r="DM55"/>
  <c r="DO55"/>
  <c r="DE56"/>
  <c r="DG56"/>
  <c r="DI56"/>
  <c r="DK56"/>
  <c r="DM56"/>
  <c r="DO56"/>
  <c r="DE57"/>
  <c r="DG57"/>
  <c r="DI57"/>
  <c r="DK57"/>
  <c r="DM57"/>
  <c r="DO57"/>
  <c r="DE58"/>
  <c r="DG58"/>
  <c r="DI58"/>
  <c r="DK58"/>
  <c r="DM58"/>
  <c r="DO58"/>
  <c r="DE59"/>
  <c r="DG59"/>
  <c r="DI59"/>
  <c r="DK59"/>
  <c r="DM59"/>
  <c r="DO59"/>
  <c r="DE60"/>
  <c r="DG60"/>
  <c r="DI60"/>
  <c r="DK60"/>
  <c r="DM60"/>
  <c r="DO60"/>
  <c r="DE61"/>
  <c r="DG61"/>
  <c r="DI61"/>
  <c r="DK61"/>
  <c r="DM61"/>
  <c r="DO61"/>
  <c r="DE62"/>
  <c r="DG62"/>
  <c r="DI62"/>
  <c r="DK62"/>
  <c r="DM62"/>
  <c r="DO62"/>
  <c r="DE63"/>
  <c r="DG63"/>
  <c r="DI63"/>
  <c r="DK63"/>
  <c r="DM63"/>
  <c r="DO63"/>
  <c r="DE64"/>
  <c r="DG64"/>
  <c r="DI64"/>
  <c r="DK64"/>
  <c r="DM64"/>
  <c r="DO64"/>
  <c r="DE65"/>
  <c r="DG65"/>
  <c r="DI65"/>
  <c r="DK65"/>
  <c r="DM65"/>
  <c r="DO65"/>
  <c r="DE66"/>
  <c r="DG66"/>
  <c r="DI66"/>
  <c r="DK66"/>
  <c r="DM66"/>
  <c r="DO66"/>
  <c r="DE67"/>
  <c r="DG67"/>
  <c r="DI67"/>
  <c r="DK67"/>
  <c r="DM67"/>
  <c r="DO67"/>
  <c r="AQ63" i="9"/>
  <c r="AQ61"/>
  <c r="AQ59"/>
  <c r="AQ57"/>
  <c r="AQ64"/>
  <c r="AQ62"/>
  <c r="AQ60"/>
  <c r="AQ58"/>
  <c r="AQ55"/>
  <c r="AQ53"/>
  <c r="AQ51"/>
  <c r="AQ49"/>
  <c r="AQ47"/>
  <c r="AQ45"/>
  <c r="AQ56"/>
  <c r="AQ54"/>
  <c r="AQ52"/>
  <c r="AQ50"/>
  <c r="AQ48"/>
  <c r="AQ46"/>
  <c r="AQ44"/>
  <c r="AQ43"/>
  <c r="AQ41"/>
  <c r="AQ42"/>
  <c r="AQ40"/>
  <c r="AQ38"/>
  <c r="AQ36"/>
  <c r="AQ34"/>
  <c r="AQ32"/>
  <c r="AQ30"/>
  <c r="AQ28"/>
  <c r="AQ26"/>
  <c r="AQ24"/>
  <c r="AQ39"/>
  <c r="AQ37"/>
  <c r="AQ35"/>
  <c r="AQ33"/>
  <c r="AQ31"/>
  <c r="AQ29"/>
  <c r="AQ27"/>
  <c r="AQ25"/>
  <c r="AQ23"/>
  <c r="AQ22"/>
  <c r="AQ20"/>
  <c r="AQ21"/>
  <c r="AQ19"/>
  <c r="AQ66" s="1"/>
  <c r="AQ67" s="1"/>
  <c r="AS63"/>
  <c r="AS61"/>
  <c r="AS59"/>
  <c r="AS57"/>
  <c r="AS55"/>
  <c r="AS53"/>
  <c r="AS51"/>
  <c r="AS49"/>
  <c r="AS47"/>
  <c r="AS45"/>
  <c r="AS64"/>
  <c r="AS62"/>
  <c r="AS60"/>
  <c r="AS58"/>
  <c r="AS56"/>
  <c r="AS54"/>
  <c r="AS43"/>
  <c r="AS41"/>
  <c r="AS52"/>
  <c r="AS50"/>
  <c r="AS48"/>
  <c r="AS46"/>
  <c r="AS44"/>
  <c r="AS42"/>
  <c r="AS40"/>
  <c r="AS38"/>
  <c r="AS36"/>
  <c r="AS34"/>
  <c r="AS32"/>
  <c r="AS30"/>
  <c r="AS28"/>
  <c r="AS26"/>
  <c r="AS24"/>
  <c r="AS39"/>
  <c r="AS37"/>
  <c r="AS35"/>
  <c r="AS33"/>
  <c r="AS31"/>
  <c r="AS29"/>
  <c r="AS27"/>
  <c r="AS25"/>
  <c r="AS23"/>
  <c r="AS22"/>
  <c r="AS20"/>
  <c r="AS21"/>
  <c r="AS19"/>
  <c r="AS66" s="1"/>
  <c r="AS67" s="1"/>
  <c r="AU63"/>
  <c r="AU61"/>
  <c r="AU59"/>
  <c r="AU57"/>
  <c r="AU64"/>
  <c r="AU62"/>
  <c r="AU60"/>
  <c r="AU58"/>
  <c r="AU56"/>
  <c r="AU55"/>
  <c r="AU53"/>
  <c r="AU51"/>
  <c r="AU49"/>
  <c r="AU47"/>
  <c r="AU45"/>
  <c r="AU54"/>
  <c r="AU52"/>
  <c r="AU50"/>
  <c r="AU48"/>
  <c r="AU46"/>
  <c r="AU44"/>
  <c r="AU43"/>
  <c r="AU41"/>
  <c r="AU42"/>
  <c r="AU40"/>
  <c r="AU38"/>
  <c r="AU36"/>
  <c r="AU34"/>
  <c r="AU32"/>
  <c r="AU30"/>
  <c r="AU28"/>
  <c r="AU26"/>
  <c r="AU24"/>
  <c r="AU39"/>
  <c r="AU37"/>
  <c r="AU35"/>
  <c r="AU33"/>
  <c r="AU31"/>
  <c r="AU29"/>
  <c r="AU27"/>
  <c r="AU25"/>
  <c r="AU23"/>
  <c r="AU22"/>
  <c r="AU20"/>
  <c r="AU21"/>
  <c r="AU19"/>
  <c r="AU66" s="1"/>
  <c r="AU67" s="1"/>
  <c r="AX63"/>
  <c r="AX61"/>
  <c r="AX59"/>
  <c r="AX57"/>
  <c r="AX55"/>
  <c r="AX53"/>
  <c r="AX51"/>
  <c r="AX49"/>
  <c r="AX47"/>
  <c r="AX45"/>
  <c r="AX64"/>
  <c r="AX62"/>
  <c r="AX60"/>
  <c r="AX58"/>
  <c r="AX56"/>
  <c r="AX54"/>
  <c r="AX43"/>
  <c r="AX41"/>
  <c r="AX52"/>
  <c r="AX50"/>
  <c r="AX48"/>
  <c r="AX46"/>
  <c r="AX44"/>
  <c r="AX42"/>
  <c r="AX40"/>
  <c r="AX38"/>
  <c r="AX36"/>
  <c r="AX34"/>
  <c r="AX32"/>
  <c r="AX30"/>
  <c r="AX28"/>
  <c r="AX26"/>
  <c r="AX24"/>
  <c r="AX39"/>
  <c r="AX37"/>
  <c r="AX35"/>
  <c r="AX33"/>
  <c r="AX31"/>
  <c r="AX29"/>
  <c r="AX27"/>
  <c r="AX25"/>
  <c r="AX23"/>
  <c r="AX22"/>
  <c r="AX20"/>
  <c r="AX21"/>
  <c r="AX19"/>
  <c r="AX66" s="1"/>
  <c r="AX67" s="1"/>
  <c r="AZ63"/>
  <c r="AZ61"/>
  <c r="AZ59"/>
  <c r="AZ57"/>
  <c r="AZ64"/>
  <c r="AZ62"/>
  <c r="AZ60"/>
  <c r="AZ58"/>
  <c r="AZ56"/>
  <c r="AZ55"/>
  <c r="AZ53"/>
  <c r="AZ51"/>
  <c r="AZ49"/>
  <c r="AZ47"/>
  <c r="AZ45"/>
  <c r="AZ54"/>
  <c r="AZ52"/>
  <c r="AZ50"/>
  <c r="AZ48"/>
  <c r="AZ46"/>
  <c r="AZ44"/>
  <c r="AZ43"/>
  <c r="AZ41"/>
  <c r="AZ42"/>
  <c r="AZ40"/>
  <c r="AZ38"/>
  <c r="AZ36"/>
  <c r="AZ34"/>
  <c r="AZ32"/>
  <c r="AZ30"/>
  <c r="AZ28"/>
  <c r="AZ26"/>
  <c r="AZ24"/>
  <c r="AZ39"/>
  <c r="AZ37"/>
  <c r="AZ35"/>
  <c r="AZ33"/>
  <c r="AZ31"/>
  <c r="AZ29"/>
  <c r="AZ27"/>
  <c r="AZ25"/>
  <c r="AZ23"/>
  <c r="AZ22"/>
  <c r="AZ20"/>
  <c r="AZ21"/>
  <c r="AZ19"/>
  <c r="AZ66" s="1"/>
  <c r="AZ67" s="1"/>
  <c r="BC63"/>
  <c r="BC61"/>
  <c r="BC59"/>
  <c r="BC57"/>
  <c r="BC55"/>
  <c r="BC53"/>
  <c r="BC51"/>
  <c r="BC49"/>
  <c r="BC47"/>
  <c r="BC45"/>
  <c r="BC64"/>
  <c r="BC62"/>
  <c r="BC60"/>
  <c r="BC58"/>
  <c r="BC56"/>
  <c r="BC54"/>
  <c r="BC43"/>
  <c r="BC41"/>
  <c r="BC52"/>
  <c r="BC50"/>
  <c r="BC48"/>
  <c r="BC46"/>
  <c r="BC44"/>
  <c r="BC42"/>
  <c r="BC40"/>
  <c r="BC38"/>
  <c r="BC36"/>
  <c r="BC34"/>
  <c r="BC32"/>
  <c r="BC30"/>
  <c r="BC28"/>
  <c r="BC26"/>
  <c r="BC24"/>
  <c r="BC39"/>
  <c r="BC37"/>
  <c r="BC35"/>
  <c r="BC33"/>
  <c r="BC31"/>
  <c r="BC29"/>
  <c r="BC27"/>
  <c r="BC25"/>
  <c r="BC23"/>
  <c r="BC22"/>
  <c r="BC20"/>
  <c r="BC21"/>
  <c r="BC19"/>
  <c r="BC66" s="1"/>
  <c r="BC67" s="1"/>
  <c r="BG63"/>
  <c r="BG61"/>
  <c r="BG59"/>
  <c r="BG57"/>
  <c r="BG64"/>
  <c r="BG62"/>
  <c r="BG60"/>
  <c r="BG58"/>
  <c r="BG56"/>
  <c r="BG55"/>
  <c r="BG53"/>
  <c r="BG51"/>
  <c r="BG49"/>
  <c r="BG47"/>
  <c r="BG45"/>
  <c r="BG54"/>
  <c r="BG52"/>
  <c r="BG50"/>
  <c r="BG48"/>
  <c r="BG46"/>
  <c r="BG44"/>
  <c r="BG43"/>
  <c r="BG41"/>
  <c r="BG42"/>
  <c r="BG40"/>
  <c r="BG38"/>
  <c r="BG36"/>
  <c r="BG34"/>
  <c r="BG32"/>
  <c r="BG30"/>
  <c r="BG28"/>
  <c r="BG26"/>
  <c r="BG24"/>
  <c r="BG39"/>
  <c r="BG37"/>
  <c r="BG35"/>
  <c r="BG33"/>
  <c r="BG31"/>
  <c r="BG29"/>
  <c r="BG27"/>
  <c r="BG25"/>
  <c r="BG23"/>
  <c r="BG22"/>
  <c r="BG20"/>
  <c r="BG21"/>
  <c r="BG19"/>
  <c r="BG66" s="1"/>
  <c r="BG67" s="1"/>
  <c r="BI63"/>
  <c r="BI61"/>
  <c r="BI59"/>
  <c r="BI57"/>
  <c r="BI55"/>
  <c r="BI53"/>
  <c r="BI51"/>
  <c r="BI49"/>
  <c r="BI47"/>
  <c r="BI45"/>
  <c r="BI64"/>
  <c r="BI62"/>
  <c r="BI60"/>
  <c r="BI58"/>
  <c r="BI56"/>
  <c r="BI54"/>
  <c r="BI43"/>
  <c r="BI41"/>
  <c r="BI52"/>
  <c r="BI50"/>
  <c r="BI48"/>
  <c r="BI46"/>
  <c r="BI44"/>
  <c r="BI42"/>
  <c r="BI40"/>
  <c r="BI38"/>
  <c r="BI36"/>
  <c r="BI34"/>
  <c r="BI32"/>
  <c r="BI30"/>
  <c r="BI28"/>
  <c r="BI26"/>
  <c r="BI24"/>
  <c r="BI39"/>
  <c r="BI37"/>
  <c r="BI35"/>
  <c r="BI33"/>
  <c r="BI31"/>
  <c r="BI29"/>
  <c r="BI27"/>
  <c r="BI25"/>
  <c r="BI23"/>
  <c r="BI22"/>
  <c r="BI20"/>
  <c r="BI21"/>
  <c r="BI19"/>
  <c r="BI66" s="1"/>
  <c r="BI67" s="1"/>
  <c r="BK63"/>
  <c r="BK61"/>
  <c r="BK59"/>
  <c r="BK57"/>
  <c r="BK64"/>
  <c r="BK62"/>
  <c r="BK60"/>
  <c r="BK58"/>
  <c r="BK56"/>
  <c r="BK55"/>
  <c r="BK53"/>
  <c r="BK51"/>
  <c r="BK49"/>
  <c r="BK47"/>
  <c r="BK45"/>
  <c r="BK43"/>
  <c r="BK54"/>
  <c r="BK52"/>
  <c r="BK50"/>
  <c r="BK48"/>
  <c r="BK46"/>
  <c r="BK44"/>
  <c r="BK41"/>
  <c r="BK42"/>
  <c r="BK40"/>
  <c r="BK38"/>
  <c r="BK36"/>
  <c r="BK34"/>
  <c r="BK32"/>
  <c r="BK30"/>
  <c r="BK28"/>
  <c r="BK26"/>
  <c r="BK24"/>
  <c r="BK39"/>
  <c r="BK37"/>
  <c r="BK35"/>
  <c r="BK33"/>
  <c r="BK31"/>
  <c r="BK29"/>
  <c r="BK27"/>
  <c r="BK25"/>
  <c r="BK23"/>
  <c r="BK22"/>
  <c r="BK20"/>
  <c r="BK21"/>
  <c r="BK19"/>
  <c r="BN63"/>
  <c r="BN61"/>
  <c r="BN59"/>
  <c r="BN57"/>
  <c r="BN55"/>
  <c r="BN53"/>
  <c r="BN51"/>
  <c r="BN49"/>
  <c r="BN47"/>
  <c r="BN45"/>
  <c r="BN43"/>
  <c r="BN64"/>
  <c r="BN62"/>
  <c r="BN60"/>
  <c r="BN58"/>
  <c r="BN56"/>
  <c r="BN54"/>
  <c r="BN41"/>
  <c r="BN52"/>
  <c r="BN50"/>
  <c r="BN48"/>
  <c r="BN46"/>
  <c r="BN44"/>
  <c r="BN42"/>
  <c r="BN40"/>
  <c r="BN38"/>
  <c r="BN36"/>
  <c r="BN34"/>
  <c r="BN32"/>
  <c r="BN30"/>
  <c r="BN28"/>
  <c r="BN26"/>
  <c r="BN24"/>
  <c r="BN39"/>
  <c r="BN37"/>
  <c r="BN35"/>
  <c r="BN33"/>
  <c r="BN31"/>
  <c r="BN29"/>
  <c r="BN27"/>
  <c r="BN25"/>
  <c r="BN23"/>
  <c r="BN20"/>
  <c r="BN22"/>
  <c r="BN21"/>
  <c r="BN19"/>
  <c r="BN66" s="1"/>
  <c r="BN67" s="1"/>
  <c r="BP63"/>
  <c r="BP61"/>
  <c r="BP59"/>
  <c r="BP57"/>
  <c r="BP64"/>
  <c r="BP62"/>
  <c r="BP60"/>
  <c r="BP58"/>
  <c r="BP56"/>
  <c r="BP55"/>
  <c r="BP53"/>
  <c r="BP51"/>
  <c r="BP49"/>
  <c r="BP47"/>
  <c r="BP45"/>
  <c r="BP43"/>
  <c r="BP54"/>
  <c r="BP52"/>
  <c r="BP50"/>
  <c r="BP48"/>
  <c r="BP46"/>
  <c r="BP44"/>
  <c r="BP41"/>
  <c r="BP42"/>
  <c r="BP40"/>
  <c r="BP39"/>
  <c r="BP38"/>
  <c r="BP36"/>
  <c r="BP34"/>
  <c r="BP32"/>
  <c r="BP30"/>
  <c r="BP28"/>
  <c r="BP26"/>
  <c r="BP24"/>
  <c r="BP37"/>
  <c r="BP35"/>
  <c r="BP33"/>
  <c r="BP31"/>
  <c r="BP29"/>
  <c r="BP27"/>
  <c r="BP25"/>
  <c r="BP23"/>
  <c r="BP22"/>
  <c r="BP20"/>
  <c r="BP21"/>
  <c r="BP19"/>
  <c r="BP66" s="1"/>
  <c r="BP67" s="1"/>
  <c r="AM64"/>
  <c r="AM62"/>
  <c r="AM60"/>
  <c r="AM58"/>
  <c r="AM63"/>
  <c r="AM61"/>
  <c r="AM59"/>
  <c r="AM57"/>
  <c r="AM56"/>
  <c r="AM54"/>
  <c r="AM52"/>
  <c r="AM50"/>
  <c r="AM48"/>
  <c r="AM46"/>
  <c r="AM44"/>
  <c r="AM55"/>
  <c r="AM53"/>
  <c r="AM51"/>
  <c r="AM49"/>
  <c r="AM47"/>
  <c r="AM45"/>
  <c r="AM42"/>
  <c r="AM40"/>
  <c r="AM43"/>
  <c r="AM41"/>
  <c r="AM39"/>
  <c r="AM37"/>
  <c r="AM35"/>
  <c r="AM33"/>
  <c r="AM31"/>
  <c r="AM29"/>
  <c r="AM27"/>
  <c r="AM25"/>
  <c r="AM23"/>
  <c r="AM38"/>
  <c r="AM36"/>
  <c r="AM34"/>
  <c r="AM32"/>
  <c r="AM30"/>
  <c r="AM28"/>
  <c r="AM26"/>
  <c r="AM24"/>
  <c r="AM21"/>
  <c r="AM19"/>
  <c r="AM22"/>
  <c r="AM20"/>
  <c r="AI64"/>
  <c r="AI62"/>
  <c r="AI60"/>
  <c r="AI58"/>
  <c r="AI56"/>
  <c r="AI54"/>
  <c r="AI52"/>
  <c r="AI50"/>
  <c r="AI48"/>
  <c r="AI46"/>
  <c r="AI44"/>
  <c r="AI63"/>
  <c r="AI61"/>
  <c r="AI59"/>
  <c r="AI57"/>
  <c r="AI55"/>
  <c r="AI53"/>
  <c r="AI42"/>
  <c r="AI40"/>
  <c r="AI51"/>
  <c r="AI49"/>
  <c r="AI47"/>
  <c r="AI45"/>
  <c r="AI43"/>
  <c r="AI41"/>
  <c r="AI39"/>
  <c r="AI37"/>
  <c r="AI35"/>
  <c r="AI33"/>
  <c r="AI31"/>
  <c r="AI29"/>
  <c r="AI27"/>
  <c r="AI25"/>
  <c r="AI23"/>
  <c r="AI38"/>
  <c r="AI36"/>
  <c r="AI34"/>
  <c r="AI32"/>
  <c r="AI30"/>
  <c r="AI28"/>
  <c r="AI26"/>
  <c r="AI24"/>
  <c r="AI21"/>
  <c r="AI19"/>
  <c r="AI22"/>
  <c r="AI20"/>
  <c r="AG64"/>
  <c r="AG62"/>
  <c r="AG60"/>
  <c r="AG58"/>
  <c r="AG63"/>
  <c r="AG61"/>
  <c r="AG59"/>
  <c r="AG57"/>
  <c r="AG56"/>
  <c r="AG54"/>
  <c r="AG52"/>
  <c r="AG50"/>
  <c r="AG48"/>
  <c r="AG46"/>
  <c r="AG44"/>
  <c r="AG55"/>
  <c r="AG53"/>
  <c r="AG51"/>
  <c r="AG49"/>
  <c r="AG47"/>
  <c r="AG45"/>
  <c r="AG42"/>
  <c r="AG40"/>
  <c r="AG43"/>
  <c r="AG41"/>
  <c r="AG39"/>
  <c r="AG37"/>
  <c r="AG35"/>
  <c r="AG33"/>
  <c r="AG31"/>
  <c r="AG29"/>
  <c r="AG27"/>
  <c r="AG25"/>
  <c r="AG23"/>
  <c r="AG38"/>
  <c r="AG36"/>
  <c r="AG34"/>
  <c r="AG32"/>
  <c r="AG30"/>
  <c r="AG28"/>
  <c r="AG26"/>
  <c r="AG24"/>
  <c r="AG21"/>
  <c r="AG19"/>
  <c r="AG66" s="1"/>
  <c r="AG67" s="1"/>
  <c r="AG22"/>
  <c r="AG20"/>
  <c r="AD64"/>
  <c r="AD62"/>
  <c r="AD60"/>
  <c r="AD58"/>
  <c r="AD56"/>
  <c r="AD54"/>
  <c r="AD52"/>
  <c r="AD50"/>
  <c r="AD48"/>
  <c r="AD46"/>
  <c r="AD44"/>
  <c r="AD63"/>
  <c r="AD61"/>
  <c r="AD59"/>
  <c r="AD57"/>
  <c r="AD55"/>
  <c r="AD53"/>
  <c r="AD42"/>
  <c r="AD40"/>
  <c r="AD51"/>
  <c r="AD49"/>
  <c r="AD47"/>
  <c r="AD45"/>
  <c r="AD43"/>
  <c r="AD41"/>
  <c r="AD39"/>
  <c r="AD37"/>
  <c r="AD35"/>
  <c r="AD33"/>
  <c r="AD31"/>
  <c r="AD29"/>
  <c r="AD27"/>
  <c r="AD25"/>
  <c r="AD23"/>
  <c r="AD38"/>
  <c r="AD36"/>
  <c r="AD34"/>
  <c r="AD32"/>
  <c r="AD30"/>
  <c r="AD28"/>
  <c r="AD26"/>
  <c r="AD24"/>
  <c r="AD21"/>
  <c r="AD19"/>
  <c r="AD22"/>
  <c r="AD20"/>
  <c r="AB64"/>
  <c r="AB62"/>
  <c r="AB60"/>
  <c r="AB58"/>
  <c r="AB63"/>
  <c r="AB61"/>
  <c r="AB59"/>
  <c r="AB57"/>
  <c r="AB56"/>
  <c r="AB54"/>
  <c r="AB52"/>
  <c r="AB50"/>
  <c r="AB48"/>
  <c r="AB46"/>
  <c r="AB44"/>
  <c r="AB55"/>
  <c r="AB53"/>
  <c r="AB51"/>
  <c r="AB49"/>
  <c r="AB47"/>
  <c r="AB45"/>
  <c r="AB42"/>
  <c r="AB40"/>
  <c r="AB43"/>
  <c r="AB41"/>
  <c r="AB39"/>
  <c r="AB37"/>
  <c r="AB35"/>
  <c r="AB33"/>
  <c r="AB31"/>
  <c r="AB29"/>
  <c r="AB27"/>
  <c r="AB25"/>
  <c r="AB23"/>
  <c r="AB38"/>
  <c r="AB36"/>
  <c r="AB34"/>
  <c r="AB32"/>
  <c r="AB30"/>
  <c r="AB28"/>
  <c r="AB26"/>
  <c r="AB24"/>
  <c r="AB21"/>
  <c r="AB19"/>
  <c r="AB22"/>
  <c r="AB20"/>
  <c r="Z64"/>
  <c r="Z62"/>
  <c r="Z60"/>
  <c r="Z58"/>
  <c r="Z56"/>
  <c r="Z54"/>
  <c r="Z52"/>
  <c r="Z50"/>
  <c r="Z48"/>
  <c r="Z46"/>
  <c r="Z44"/>
  <c r="Z63"/>
  <c r="Z61"/>
  <c r="Z59"/>
  <c r="Z57"/>
  <c r="Z55"/>
  <c r="Z53"/>
  <c r="Z42"/>
  <c r="Z40"/>
  <c r="Z51"/>
  <c r="Z49"/>
  <c r="Z47"/>
  <c r="Z45"/>
  <c r="Z43"/>
  <c r="Z41"/>
  <c r="Z39"/>
  <c r="Z37"/>
  <c r="Z35"/>
  <c r="Z33"/>
  <c r="Z31"/>
  <c r="Z29"/>
  <c r="Z27"/>
  <c r="Z25"/>
  <c r="Z23"/>
  <c r="Z38"/>
  <c r="Z36"/>
  <c r="Z34"/>
  <c r="Z32"/>
  <c r="Z30"/>
  <c r="Z28"/>
  <c r="Z26"/>
  <c r="Z24"/>
  <c r="Z21"/>
  <c r="Z19"/>
  <c r="Z22"/>
  <c r="Z20"/>
  <c r="X64"/>
  <c r="X62"/>
  <c r="X60"/>
  <c r="X58"/>
  <c r="X63"/>
  <c r="X61"/>
  <c r="X59"/>
  <c r="X57"/>
  <c r="X56"/>
  <c r="X54"/>
  <c r="X52"/>
  <c r="X50"/>
  <c r="X48"/>
  <c r="X46"/>
  <c r="X44"/>
  <c r="X55"/>
  <c r="X53"/>
  <c r="X51"/>
  <c r="X49"/>
  <c r="X47"/>
  <c r="X45"/>
  <c r="X42"/>
  <c r="X40"/>
  <c r="X43"/>
  <c r="X41"/>
  <c r="X39"/>
  <c r="X37"/>
  <c r="X35"/>
  <c r="X33"/>
  <c r="X31"/>
  <c r="X29"/>
  <c r="X27"/>
  <c r="X25"/>
  <c r="X23"/>
  <c r="X38"/>
  <c r="X36"/>
  <c r="X34"/>
  <c r="X32"/>
  <c r="X30"/>
  <c r="X28"/>
  <c r="X26"/>
  <c r="X24"/>
  <c r="X21"/>
  <c r="X19"/>
  <c r="X22"/>
  <c r="X20"/>
  <c r="V64"/>
  <c r="V62"/>
  <c r="V60"/>
  <c r="V58"/>
  <c r="V56"/>
  <c r="V54"/>
  <c r="V52"/>
  <c r="V50"/>
  <c r="V48"/>
  <c r="V46"/>
  <c r="V44"/>
  <c r="V63"/>
  <c r="V61"/>
  <c r="V59"/>
  <c r="V57"/>
  <c r="V55"/>
  <c r="V53"/>
  <c r="V42"/>
  <c r="V40"/>
  <c r="V51"/>
  <c r="V49"/>
  <c r="V47"/>
  <c r="V45"/>
  <c r="V43"/>
  <c r="V41"/>
  <c r="V39"/>
  <c r="V37"/>
  <c r="V35"/>
  <c r="V33"/>
  <c r="V31"/>
  <c r="V29"/>
  <c r="V27"/>
  <c r="V25"/>
  <c r="V23"/>
  <c r="V38"/>
  <c r="V36"/>
  <c r="V34"/>
  <c r="V32"/>
  <c r="V30"/>
  <c r="V28"/>
  <c r="V26"/>
  <c r="V24"/>
  <c r="V21"/>
  <c r="V19"/>
  <c r="V22"/>
  <c r="V20"/>
  <c r="S64"/>
  <c r="S62"/>
  <c r="S60"/>
  <c r="S58"/>
  <c r="S63"/>
  <c r="S61"/>
  <c r="S59"/>
  <c r="S57"/>
  <c r="S56"/>
  <c r="S54"/>
  <c r="S52"/>
  <c r="S50"/>
  <c r="S48"/>
  <c r="S46"/>
  <c r="S44"/>
  <c r="S55"/>
  <c r="S53"/>
  <c r="S51"/>
  <c r="S49"/>
  <c r="S47"/>
  <c r="S45"/>
  <c r="S42"/>
  <c r="S40"/>
  <c r="S43"/>
  <c r="S41"/>
  <c r="S39"/>
  <c r="S37"/>
  <c r="S35"/>
  <c r="S33"/>
  <c r="S31"/>
  <c r="S29"/>
  <c r="S27"/>
  <c r="S25"/>
  <c r="S23"/>
  <c r="S38"/>
  <c r="S36"/>
  <c r="S34"/>
  <c r="S32"/>
  <c r="S30"/>
  <c r="S28"/>
  <c r="S26"/>
  <c r="S24"/>
  <c r="S21"/>
  <c r="S19"/>
  <c r="S66" s="1"/>
  <c r="S67" s="1"/>
  <c r="S22"/>
  <c r="S20"/>
  <c r="Q64"/>
  <c r="Q62"/>
  <c r="Q60"/>
  <c r="Q58"/>
  <c r="Q56"/>
  <c r="Q54"/>
  <c r="Q52"/>
  <c r="Q50"/>
  <c r="Q48"/>
  <c r="Q46"/>
  <c r="Q44"/>
  <c r="Q63"/>
  <c r="Q61"/>
  <c r="Q59"/>
  <c r="Q57"/>
  <c r="Q55"/>
  <c r="Q53"/>
  <c r="Q42"/>
  <c r="Q40"/>
  <c r="Q51"/>
  <c r="Q49"/>
  <c r="Q47"/>
  <c r="Q45"/>
  <c r="Q43"/>
  <c r="Q41"/>
  <c r="Q39"/>
  <c r="Q37"/>
  <c r="Q35"/>
  <c r="Q33"/>
  <c r="Q31"/>
  <c r="Q29"/>
  <c r="Q27"/>
  <c r="Q25"/>
  <c r="Q23"/>
  <c r="Q38"/>
  <c r="Q36"/>
  <c r="Q34"/>
  <c r="Q32"/>
  <c r="Q30"/>
  <c r="Q28"/>
  <c r="Q26"/>
  <c r="Q24"/>
  <c r="Q21"/>
  <c r="Q19"/>
  <c r="Q22"/>
  <c r="Q20"/>
  <c r="O64"/>
  <c r="O62"/>
  <c r="O60"/>
  <c r="O58"/>
  <c r="O63"/>
  <c r="O61"/>
  <c r="O59"/>
  <c r="O57"/>
  <c r="O56"/>
  <c r="O54"/>
  <c r="O52"/>
  <c r="O50"/>
  <c r="O48"/>
  <c r="O46"/>
  <c r="O44"/>
  <c r="O55"/>
  <c r="O53"/>
  <c r="O51"/>
  <c r="O49"/>
  <c r="O47"/>
  <c r="O45"/>
  <c r="O42"/>
  <c r="O40"/>
  <c r="O43"/>
  <c r="O41"/>
  <c r="O39"/>
  <c r="O37"/>
  <c r="O35"/>
  <c r="O33"/>
  <c r="O31"/>
  <c r="O29"/>
  <c r="O27"/>
  <c r="O25"/>
  <c r="O23"/>
  <c r="O38"/>
  <c r="O36"/>
  <c r="O34"/>
  <c r="O32"/>
  <c r="O30"/>
  <c r="O28"/>
  <c r="O26"/>
  <c r="O24"/>
  <c r="O21"/>
  <c r="O19"/>
  <c r="O22"/>
  <c r="O20"/>
  <c r="M64"/>
  <c r="M62"/>
  <c r="M60"/>
  <c r="M58"/>
  <c r="M56"/>
  <c r="M54"/>
  <c r="M52"/>
  <c r="M50"/>
  <c r="M48"/>
  <c r="M46"/>
  <c r="M44"/>
  <c r="M63"/>
  <c r="M61"/>
  <c r="M59"/>
  <c r="M57"/>
  <c r="M55"/>
  <c r="M53"/>
  <c r="M42"/>
  <c r="M40"/>
  <c r="M51"/>
  <c r="M49"/>
  <c r="M47"/>
  <c r="M45"/>
  <c r="M43"/>
  <c r="M41"/>
  <c r="M39"/>
  <c r="M37"/>
  <c r="M35"/>
  <c r="M33"/>
  <c r="M31"/>
  <c r="M29"/>
  <c r="M27"/>
  <c r="M25"/>
  <c r="M23"/>
  <c r="M38"/>
  <c r="M36"/>
  <c r="M34"/>
  <c r="M32"/>
  <c r="M30"/>
  <c r="M28"/>
  <c r="M26"/>
  <c r="M24"/>
  <c r="M21"/>
  <c r="M19"/>
  <c r="M22"/>
  <c r="M20"/>
  <c r="BW64"/>
  <c r="BW62"/>
  <c r="BW60"/>
  <c r="BW58"/>
  <c r="BW56"/>
  <c r="BW54"/>
  <c r="BW52"/>
  <c r="BW50"/>
  <c r="BW48"/>
  <c r="BW46"/>
  <c r="BW44"/>
  <c r="BW63"/>
  <c r="BW61"/>
  <c r="BW59"/>
  <c r="BW57"/>
  <c r="BW55"/>
  <c r="BW53"/>
  <c r="BW42"/>
  <c r="BW40"/>
  <c r="BW51"/>
  <c r="BW49"/>
  <c r="BW47"/>
  <c r="BW45"/>
  <c r="BW43"/>
  <c r="BW41"/>
  <c r="BW39"/>
  <c r="BW37"/>
  <c r="BW35"/>
  <c r="BW33"/>
  <c r="BW31"/>
  <c r="BW29"/>
  <c r="BW27"/>
  <c r="BW25"/>
  <c r="BW23"/>
  <c r="BW38"/>
  <c r="BW36"/>
  <c r="BW34"/>
  <c r="BW32"/>
  <c r="BW30"/>
  <c r="BW28"/>
  <c r="BW26"/>
  <c r="BW24"/>
  <c r="BW22"/>
  <c r="BW21"/>
  <c r="BW19"/>
  <c r="BW20"/>
  <c r="BY64"/>
  <c r="BY62"/>
  <c r="BY60"/>
  <c r="BY58"/>
  <c r="BY56"/>
  <c r="BY63"/>
  <c r="BY61"/>
  <c r="BY59"/>
  <c r="BY57"/>
  <c r="BY54"/>
  <c r="BY52"/>
  <c r="BY50"/>
  <c r="BY48"/>
  <c r="BY46"/>
  <c r="BY44"/>
  <c r="BY55"/>
  <c r="BY53"/>
  <c r="BY51"/>
  <c r="BY49"/>
  <c r="BY47"/>
  <c r="BY45"/>
  <c r="BY43"/>
  <c r="BY42"/>
  <c r="BY40"/>
  <c r="BY41"/>
  <c r="BY39"/>
  <c r="BY37"/>
  <c r="BY35"/>
  <c r="BY33"/>
  <c r="BY31"/>
  <c r="BY29"/>
  <c r="BY27"/>
  <c r="BY25"/>
  <c r="BY23"/>
  <c r="BY38"/>
  <c r="BY36"/>
  <c r="BY34"/>
  <c r="BY32"/>
  <c r="BY30"/>
  <c r="BY28"/>
  <c r="BY26"/>
  <c r="BY24"/>
  <c r="BY22"/>
  <c r="BY21"/>
  <c r="BY19"/>
  <c r="BY20"/>
  <c r="CA64"/>
  <c r="CA62"/>
  <c r="CA60"/>
  <c r="CA58"/>
  <c r="CA56"/>
  <c r="CA54"/>
  <c r="CA52"/>
  <c r="CA50"/>
  <c r="CA48"/>
  <c r="CA46"/>
  <c r="CA44"/>
  <c r="CA63"/>
  <c r="CA61"/>
  <c r="CA59"/>
  <c r="CA57"/>
  <c r="CA55"/>
  <c r="CA53"/>
  <c r="CA42"/>
  <c r="CA40"/>
  <c r="CA51"/>
  <c r="CA49"/>
  <c r="CA47"/>
  <c r="CA45"/>
  <c r="CA43"/>
  <c r="CA41"/>
  <c r="CA39"/>
  <c r="CA37"/>
  <c r="CA35"/>
  <c r="CA33"/>
  <c r="CA31"/>
  <c r="CA29"/>
  <c r="CA27"/>
  <c r="CA25"/>
  <c r="CA23"/>
  <c r="CA38"/>
  <c r="CA36"/>
  <c r="CA34"/>
  <c r="CA32"/>
  <c r="CA30"/>
  <c r="CA28"/>
  <c r="CA26"/>
  <c r="CA24"/>
  <c r="CA22"/>
  <c r="CA21"/>
  <c r="CA19"/>
  <c r="CA20"/>
  <c r="CC64"/>
  <c r="CC62"/>
  <c r="CC60"/>
  <c r="CC58"/>
  <c r="CC56"/>
  <c r="CC63"/>
  <c r="CC61"/>
  <c r="CC59"/>
  <c r="CC57"/>
  <c r="CC54"/>
  <c r="CC52"/>
  <c r="CC50"/>
  <c r="CC48"/>
  <c r="CC46"/>
  <c r="CC44"/>
  <c r="CC55"/>
  <c r="CC53"/>
  <c r="CC51"/>
  <c r="CC49"/>
  <c r="CC47"/>
  <c r="CC45"/>
  <c r="CC43"/>
  <c r="CC42"/>
  <c r="CC40"/>
  <c r="CC41"/>
  <c r="CC39"/>
  <c r="CC37"/>
  <c r="CC35"/>
  <c r="CC33"/>
  <c r="CC31"/>
  <c r="CC29"/>
  <c r="CC27"/>
  <c r="CC25"/>
  <c r="CC23"/>
  <c r="CC38"/>
  <c r="CC36"/>
  <c r="CC34"/>
  <c r="CC32"/>
  <c r="CC30"/>
  <c r="CC28"/>
  <c r="CC26"/>
  <c r="CC24"/>
  <c r="CC22"/>
  <c r="CC21"/>
  <c r="CC19"/>
  <c r="CC20"/>
  <c r="BQ64"/>
  <c r="BQ62"/>
  <c r="BQ60"/>
  <c r="BQ58"/>
  <c r="BQ56"/>
  <c r="BQ63"/>
  <c r="BQ61"/>
  <c r="BQ59"/>
  <c r="BQ57"/>
  <c r="BQ54"/>
  <c r="BQ52"/>
  <c r="BQ50"/>
  <c r="BQ48"/>
  <c r="BQ46"/>
  <c r="BQ44"/>
  <c r="BQ55"/>
  <c r="BQ53"/>
  <c r="BQ51"/>
  <c r="BQ49"/>
  <c r="BQ47"/>
  <c r="BQ45"/>
  <c r="BQ43"/>
  <c r="BQ42"/>
  <c r="BQ40"/>
  <c r="BQ41"/>
  <c r="BQ39"/>
  <c r="BQ37"/>
  <c r="BQ35"/>
  <c r="BQ33"/>
  <c r="BQ31"/>
  <c r="BQ29"/>
  <c r="BQ27"/>
  <c r="BQ25"/>
  <c r="BQ23"/>
  <c r="BQ38"/>
  <c r="BQ36"/>
  <c r="BQ34"/>
  <c r="BQ32"/>
  <c r="BQ30"/>
  <c r="BQ28"/>
  <c r="BQ26"/>
  <c r="BQ24"/>
  <c r="BQ22"/>
  <c r="BQ21"/>
  <c r="BQ19"/>
  <c r="BQ20"/>
  <c r="BS64"/>
  <c r="BS62"/>
  <c r="BS60"/>
  <c r="BS58"/>
  <c r="BS56"/>
  <c r="BS54"/>
  <c r="BS52"/>
  <c r="BS50"/>
  <c r="BS48"/>
  <c r="BS46"/>
  <c r="BS44"/>
  <c r="BS63"/>
  <c r="BS61"/>
  <c r="BS59"/>
  <c r="BS57"/>
  <c r="BS55"/>
  <c r="BS53"/>
  <c r="BS42"/>
  <c r="BS40"/>
  <c r="BS51"/>
  <c r="BS49"/>
  <c r="BS47"/>
  <c r="BS45"/>
  <c r="BS43"/>
  <c r="BS41"/>
  <c r="BS39"/>
  <c r="BS37"/>
  <c r="BS35"/>
  <c r="BS33"/>
  <c r="BS31"/>
  <c r="BS29"/>
  <c r="BS27"/>
  <c r="BS25"/>
  <c r="BS23"/>
  <c r="BS38"/>
  <c r="BS36"/>
  <c r="BS34"/>
  <c r="BS32"/>
  <c r="BS30"/>
  <c r="BS28"/>
  <c r="BS26"/>
  <c r="BS24"/>
  <c r="BS22"/>
  <c r="BS21"/>
  <c r="BS19"/>
  <c r="BS20"/>
  <c r="BU64"/>
  <c r="BU62"/>
  <c r="BU60"/>
  <c r="BU58"/>
  <c r="BU56"/>
  <c r="BU63"/>
  <c r="BU61"/>
  <c r="BU59"/>
  <c r="BU57"/>
  <c r="BU54"/>
  <c r="BU52"/>
  <c r="BU50"/>
  <c r="BU48"/>
  <c r="BU46"/>
  <c r="BU44"/>
  <c r="BU55"/>
  <c r="BU53"/>
  <c r="BU51"/>
  <c r="BU49"/>
  <c r="BU47"/>
  <c r="BU45"/>
  <c r="BU43"/>
  <c r="BU42"/>
  <c r="BU40"/>
  <c r="BU41"/>
  <c r="BU39"/>
  <c r="BU37"/>
  <c r="BU35"/>
  <c r="BU33"/>
  <c r="BU31"/>
  <c r="BU29"/>
  <c r="BU27"/>
  <c r="BU25"/>
  <c r="BU23"/>
  <c r="BU38"/>
  <c r="BU36"/>
  <c r="BU34"/>
  <c r="BU32"/>
  <c r="BU30"/>
  <c r="BU28"/>
  <c r="BU26"/>
  <c r="BU24"/>
  <c r="BU22"/>
  <c r="BU21"/>
  <c r="BU19"/>
  <c r="BU20"/>
  <c r="AF64" i="2"/>
  <c r="AF23"/>
  <c r="AF20"/>
  <c r="AF37"/>
  <c r="BX66"/>
  <c r="AE30"/>
  <c r="AE40"/>
  <c r="AE70" s="1"/>
  <c r="AE48"/>
  <c r="AE60"/>
  <c r="AF60" s="1"/>
  <c r="AE36"/>
  <c r="AE54"/>
  <c r="AF54" s="1"/>
  <c r="AE37"/>
  <c r="K49"/>
  <c r="C54"/>
  <c r="K54" s="1"/>
  <c r="C55"/>
  <c r="C70" s="1"/>
  <c r="B56"/>
  <c r="E56"/>
  <c r="C57"/>
  <c r="K57" s="1"/>
  <c r="E57"/>
  <c r="G57"/>
  <c r="I57"/>
  <c r="I70" s="1"/>
  <c r="C58"/>
  <c r="G58"/>
  <c r="K58" s="1"/>
  <c r="B59"/>
  <c r="F59"/>
  <c r="F70" s="1"/>
  <c r="J59"/>
  <c r="C60"/>
  <c r="K60" s="1"/>
  <c r="F60"/>
  <c r="I60"/>
  <c r="B61"/>
  <c r="K61" s="1"/>
  <c r="E61"/>
  <c r="G61"/>
  <c r="J61"/>
  <c r="G62"/>
  <c r="N18"/>
  <c r="V18" s="1"/>
  <c r="C68"/>
  <c r="G68"/>
  <c r="K68" s="1"/>
  <c r="N67"/>
  <c r="O64"/>
  <c r="R67"/>
  <c r="S64"/>
  <c r="W37"/>
  <c r="AA36"/>
  <c r="AF36" s="1"/>
  <c r="AM66"/>
  <c r="AU24"/>
  <c r="AV24" s="1"/>
  <c r="BC19"/>
  <c r="BG65"/>
  <c r="BI65" s="1"/>
  <c r="CA67"/>
  <c r="CB66"/>
  <c r="CE67"/>
  <c r="CF66"/>
  <c r="CI65"/>
  <c r="Z18"/>
  <c r="AF18" s="1"/>
  <c r="AC18"/>
  <c r="AL18"/>
  <c r="AP18"/>
  <c r="AT18"/>
  <c r="AX18"/>
  <c r="BB18"/>
  <c r="BB70" s="1"/>
  <c r="BF18"/>
  <c r="CO18"/>
  <c r="CJ18"/>
  <c r="CD18"/>
  <c r="CD70" s="1"/>
  <c r="CO19"/>
  <c r="CJ19"/>
  <c r="CF19"/>
  <c r="CB19"/>
  <c r="BY19"/>
  <c r="CI20"/>
  <c r="CI70" s="1"/>
  <c r="CB20"/>
  <c r="CP20" s="1"/>
  <c r="CL21"/>
  <c r="CF21"/>
  <c r="CB21"/>
  <c r="CN22"/>
  <c r="CJ22"/>
  <c r="CA22"/>
  <c r="CN23"/>
  <c r="CN70" s="1"/>
  <c r="CI23"/>
  <c r="CC23"/>
  <c r="CC70" s="1"/>
  <c r="BZ23"/>
  <c r="CL24"/>
  <c r="CF24"/>
  <c r="CB24"/>
  <c r="CK25"/>
  <c r="CF25"/>
  <c r="CF70" s="1"/>
  <c r="CB25"/>
  <c r="CO26"/>
  <c r="CJ26"/>
  <c r="CD26"/>
  <c r="CO27"/>
  <c r="CJ27"/>
  <c r="CF27"/>
  <c r="BY27"/>
  <c r="CL28"/>
  <c r="CF28"/>
  <c r="CB28"/>
  <c r="CF29"/>
  <c r="CB29"/>
  <c r="CO30"/>
  <c r="CJ30"/>
  <c r="CD30"/>
  <c r="BZ30"/>
  <c r="CJ31"/>
  <c r="CP31" s="1"/>
  <c r="CC31"/>
  <c r="CN32"/>
  <c r="CI32"/>
  <c r="CB32"/>
  <c r="CP32" s="1"/>
  <c r="CK33"/>
  <c r="CE33"/>
  <c r="CA33"/>
  <c r="CE34"/>
  <c r="CA34"/>
  <c r="CO35"/>
  <c r="CJ35"/>
  <c r="CD35"/>
  <c r="CP35" s="1"/>
  <c r="CN36"/>
  <c r="CI36"/>
  <c r="CP36" s="1"/>
  <c r="CC36"/>
  <c r="CL37"/>
  <c r="CE37"/>
  <c r="CA37"/>
  <c r="CA70" s="1"/>
  <c r="CK38"/>
  <c r="CE38"/>
  <c r="CP38" s="1"/>
  <c r="CA38"/>
  <c r="CN39"/>
  <c r="CI39"/>
  <c r="BZ39"/>
  <c r="CP39" s="1"/>
  <c r="CL40"/>
  <c r="CF40"/>
  <c r="BY40"/>
  <c r="CF41"/>
  <c r="CB41"/>
  <c r="CJ42"/>
  <c r="CD42"/>
  <c r="BZ42"/>
  <c r="CN43"/>
  <c r="CI43"/>
  <c r="CP43" s="1"/>
  <c r="BY43"/>
  <c r="CL44"/>
  <c r="CF44"/>
  <c r="CB44"/>
  <c r="CF45"/>
  <c r="CB45"/>
  <c r="CO46"/>
  <c r="CJ46"/>
  <c r="CD46"/>
  <c r="BZ46"/>
  <c r="CP46" s="1"/>
  <c r="CJ47"/>
  <c r="CC47"/>
  <c r="CN48"/>
  <c r="CI48"/>
  <c r="CP48" s="1"/>
  <c r="CB48"/>
  <c r="CK49"/>
  <c r="CK70" s="1"/>
  <c r="CE49"/>
  <c r="CA49"/>
  <c r="CP49" s="1"/>
  <c r="CE50"/>
  <c r="CA50"/>
  <c r="CP50" s="1"/>
  <c r="CO51"/>
  <c r="CJ51"/>
  <c r="CD51"/>
  <c r="CN52"/>
  <c r="CI52"/>
  <c r="CC52"/>
  <c r="CL53"/>
  <c r="CE53"/>
  <c r="CP53" s="1"/>
  <c r="CA53"/>
  <c r="CK54"/>
  <c r="CE54"/>
  <c r="CA54"/>
  <c r="CN55"/>
  <c r="CI55"/>
  <c r="BZ55"/>
  <c r="CL56"/>
  <c r="CF56"/>
  <c r="BY56"/>
  <c r="CP56" s="1"/>
  <c r="CF57"/>
  <c r="CB57"/>
  <c r="CJ58"/>
  <c r="CD58"/>
  <c r="CP58" s="1"/>
  <c r="BZ58"/>
  <c r="CN59"/>
  <c r="CI59"/>
  <c r="CF60"/>
  <c r="CP60" s="1"/>
  <c r="CB60"/>
  <c r="CB61"/>
  <c r="CP61" s="1"/>
  <c r="CO62"/>
  <c r="CJ62"/>
  <c r="CD62"/>
  <c r="CJ63"/>
  <c r="CP63" s="1"/>
  <c r="CC63"/>
  <c r="CN64"/>
  <c r="CP64" s="1"/>
  <c r="CI64"/>
  <c r="CE65"/>
  <c r="CA65"/>
  <c r="H63"/>
  <c r="H70" s="1"/>
  <c r="C63"/>
  <c r="I64"/>
  <c r="K64" s="1"/>
  <c r="E64"/>
  <c r="C65"/>
  <c r="K65" s="1"/>
  <c r="I66"/>
  <c r="E66"/>
  <c r="S63"/>
  <c r="O63"/>
  <c r="U62"/>
  <c r="N62"/>
  <c r="U61"/>
  <c r="M61"/>
  <c r="O60"/>
  <c r="R59"/>
  <c r="N59"/>
  <c r="Q58"/>
  <c r="T57"/>
  <c r="L57"/>
  <c r="O56"/>
  <c r="R55"/>
  <c r="V55" s="1"/>
  <c r="N55"/>
  <c r="R54"/>
  <c r="M54"/>
  <c r="P53"/>
  <c r="S52"/>
  <c r="V52" s="1"/>
  <c r="S51"/>
  <c r="O51"/>
  <c r="R50"/>
  <c r="N50"/>
  <c r="V50" s="1"/>
  <c r="Q49"/>
  <c r="V49" s="1"/>
  <c r="S48"/>
  <c r="S47"/>
  <c r="O47"/>
  <c r="U46"/>
  <c r="V46" s="1"/>
  <c r="N46"/>
  <c r="U45"/>
  <c r="V45" s="1"/>
  <c r="M45"/>
  <c r="O44"/>
  <c r="R43"/>
  <c r="N43"/>
  <c r="V43" s="1"/>
  <c r="Q42"/>
  <c r="T41"/>
  <c r="L41"/>
  <c r="O40"/>
  <c r="V40" s="1"/>
  <c r="R39"/>
  <c r="N39"/>
  <c r="V39" s="1"/>
  <c r="R38"/>
  <c r="M38"/>
  <c r="V38" s="1"/>
  <c r="P37"/>
  <c r="S36"/>
  <c r="V36" s="1"/>
  <c r="S35"/>
  <c r="O35"/>
  <c r="V35" s="1"/>
  <c r="R34"/>
  <c r="N34"/>
  <c r="V34" s="1"/>
  <c r="Q33"/>
  <c r="S32"/>
  <c r="S31"/>
  <c r="O31"/>
  <c r="U30"/>
  <c r="N30"/>
  <c r="V30" s="1"/>
  <c r="U29"/>
  <c r="M29"/>
  <c r="V29" s="1"/>
  <c r="O28"/>
  <c r="R27"/>
  <c r="V27" s="1"/>
  <c r="N27"/>
  <c r="Q26"/>
  <c r="V26" s="1"/>
  <c r="O24"/>
  <c r="R23"/>
  <c r="N23"/>
  <c r="R22"/>
  <c r="R70" s="1"/>
  <c r="S20"/>
  <c r="S19"/>
  <c r="V19" s="1"/>
  <c r="O19"/>
  <c r="N68"/>
  <c r="V68" s="1"/>
  <c r="S66"/>
  <c r="AD63"/>
  <c r="AF63" s="1"/>
  <c r="Z63"/>
  <c r="AD61"/>
  <c r="Z61"/>
  <c r="AF61" s="1"/>
  <c r="AD59"/>
  <c r="Z59"/>
  <c r="AD57"/>
  <c r="AF57" s="1"/>
  <c r="Z57"/>
  <c r="AD55"/>
  <c r="Z55"/>
  <c r="AD53"/>
  <c r="Z53"/>
  <c r="AF53" s="1"/>
  <c r="AD51"/>
  <c r="AF51" s="1"/>
  <c r="Z51"/>
  <c r="AD49"/>
  <c r="Z49"/>
  <c r="AD47"/>
  <c r="Z47"/>
  <c r="AD45"/>
  <c r="AF45" s="1"/>
  <c r="Z45"/>
  <c r="AD43"/>
  <c r="AF43" s="1"/>
  <c r="Z43"/>
  <c r="AD41"/>
  <c r="AF41" s="1"/>
  <c r="Z41"/>
  <c r="AD39"/>
  <c r="AC37"/>
  <c r="AA35"/>
  <c r="AF35" s="1"/>
  <c r="W33"/>
  <c r="Y32"/>
  <c r="AD30"/>
  <c r="W29"/>
  <c r="AA27"/>
  <c r="W25"/>
  <c r="W70" s="1"/>
  <c r="Y24"/>
  <c r="AD22"/>
  <c r="W21"/>
  <c r="AN63"/>
  <c r="AV63" s="1"/>
  <c r="AL62"/>
  <c r="AP61"/>
  <c r="AV61" s="1"/>
  <c r="AM60"/>
  <c r="AJ59"/>
  <c r="AJ70" s="1"/>
  <c r="AU57"/>
  <c r="AM57"/>
  <c r="AM70" s="1"/>
  <c r="AQ56"/>
  <c r="AN55"/>
  <c r="AV55" s="1"/>
  <c r="AL54"/>
  <c r="AP53"/>
  <c r="AV53" s="1"/>
  <c r="AN52"/>
  <c r="AR51"/>
  <c r="AV51" s="1"/>
  <c r="AP50"/>
  <c r="AT49"/>
  <c r="AV49" s="1"/>
  <c r="AL49"/>
  <c r="AQ48"/>
  <c r="AV48" s="1"/>
  <c r="AT46"/>
  <c r="AQ45"/>
  <c r="AV45" s="1"/>
  <c r="AU44"/>
  <c r="AR43"/>
  <c r="AP42"/>
  <c r="AV42" s="1"/>
  <c r="AT41"/>
  <c r="AL41"/>
  <c r="AT38"/>
  <c r="AV38" s="1"/>
  <c r="AQ37"/>
  <c r="AN36"/>
  <c r="AV36" s="1"/>
  <c r="AU32"/>
  <c r="AR31"/>
  <c r="AR70" s="1"/>
  <c r="AY63"/>
  <c r="BI63" s="1"/>
  <c r="BF60"/>
  <c r="BC59"/>
  <c r="BG56"/>
  <c r="BI56" s="1"/>
  <c r="BD55"/>
  <c r="AX53"/>
  <c r="BH51"/>
  <c r="BB48"/>
  <c r="AY47"/>
  <c r="BF44"/>
  <c r="BC43"/>
  <c r="AZ42"/>
  <c r="BI42" s="1"/>
  <c r="BG39"/>
  <c r="AX37"/>
  <c r="BB33"/>
  <c r="AY32"/>
  <c r="BI32" s="1"/>
  <c r="BV22"/>
  <c r="BV21"/>
  <c r="BX21" s="1"/>
  <c r="BV20"/>
  <c r="AA1" i="6"/>
  <c r="AC1" s="1"/>
  <c r="DD18" i="2"/>
  <c r="DF18"/>
  <c r="DH18"/>
  <c r="DJ18"/>
  <c r="DL18"/>
  <c r="DN18"/>
  <c r="DD19"/>
  <c r="DF19"/>
  <c r="DH19"/>
  <c r="DJ19"/>
  <c r="DL19"/>
  <c r="DN19"/>
  <c r="DD20"/>
  <c r="DF20"/>
  <c r="DH20"/>
  <c r="DJ20"/>
  <c r="DL20"/>
  <c r="DN20"/>
  <c r="DD21"/>
  <c r="DF21"/>
  <c r="DH21"/>
  <c r="DJ21"/>
  <c r="DL21"/>
  <c r="DN21"/>
  <c r="DD22"/>
  <c r="DF22"/>
  <c r="DH22"/>
  <c r="DJ22"/>
  <c r="DL22"/>
  <c r="DN22"/>
  <c r="DD23"/>
  <c r="DF23"/>
  <c r="DH23"/>
  <c r="DJ23"/>
  <c r="DL23"/>
  <c r="DN23"/>
  <c r="DD24"/>
  <c r="DF24"/>
  <c r="DH24"/>
  <c r="DJ24"/>
  <c r="DL24"/>
  <c r="DN24"/>
  <c r="DD25"/>
  <c r="DF25"/>
  <c r="DH25"/>
  <c r="DJ25"/>
  <c r="DL25"/>
  <c r="DN25"/>
  <c r="DD26"/>
  <c r="DF26"/>
  <c r="DH26"/>
  <c r="DJ26"/>
  <c r="DL26"/>
  <c r="DN26"/>
  <c r="DD27"/>
  <c r="DF27"/>
  <c r="DH27"/>
  <c r="DJ27"/>
  <c r="DL27"/>
  <c r="DN27"/>
  <c r="DD28"/>
  <c r="DF28"/>
  <c r="DH28"/>
  <c r="DJ28"/>
  <c r="DL28"/>
  <c r="DN28"/>
  <c r="DD29"/>
  <c r="DF29"/>
  <c r="DH29"/>
  <c r="DJ29"/>
  <c r="DL29"/>
  <c r="DN29"/>
  <c r="DD30"/>
  <c r="DF30"/>
  <c r="DH30"/>
  <c r="DJ30"/>
  <c r="DL30"/>
  <c r="DN30"/>
  <c r="DD31"/>
  <c r="DF31"/>
  <c r="DH31"/>
  <c r="DJ31"/>
  <c r="DL31"/>
  <c r="DN31"/>
  <c r="DD32"/>
  <c r="DF32"/>
  <c r="DH32"/>
  <c r="DJ32"/>
  <c r="DL32"/>
  <c r="DN32"/>
  <c r="DD33"/>
  <c r="DF33"/>
  <c r="DH33"/>
  <c r="DJ33"/>
  <c r="DL33"/>
  <c r="DN33"/>
  <c r="DD34"/>
  <c r="DF34"/>
  <c r="DH34"/>
  <c r="DJ34"/>
  <c r="DL34"/>
  <c r="DN34"/>
  <c r="DD35"/>
  <c r="DF35"/>
  <c r="DH35"/>
  <c r="DJ35"/>
  <c r="DL35"/>
  <c r="DN35"/>
  <c r="DD36"/>
  <c r="DF36"/>
  <c r="DH36"/>
  <c r="DJ36"/>
  <c r="DL36"/>
  <c r="DN36"/>
  <c r="DD37"/>
  <c r="DF37"/>
  <c r="DH37"/>
  <c r="DJ37"/>
  <c r="DL37"/>
  <c r="DN37"/>
  <c r="DD38"/>
  <c r="DF38"/>
  <c r="DH38"/>
  <c r="DJ38"/>
  <c r="DL38"/>
  <c r="DN38"/>
  <c r="DD39"/>
  <c r="DF39"/>
  <c r="DH39"/>
  <c r="DJ39"/>
  <c r="DL39"/>
  <c r="DN39"/>
  <c r="DD40"/>
  <c r="DF40"/>
  <c r="DH40"/>
  <c r="DJ40"/>
  <c r="DL40"/>
  <c r="DN40"/>
  <c r="DD41"/>
  <c r="DF41"/>
  <c r="DH41"/>
  <c r="DJ41"/>
  <c r="DL41"/>
  <c r="DN41"/>
  <c r="DD42"/>
  <c r="DF42"/>
  <c r="DH42"/>
  <c r="DJ42"/>
  <c r="DL42"/>
  <c r="DN42"/>
  <c r="DD43"/>
  <c r="DF43"/>
  <c r="DH43"/>
  <c r="DJ43"/>
  <c r="DL43"/>
  <c r="DN43"/>
  <c r="DD44"/>
  <c r="DF44"/>
  <c r="DH44"/>
  <c r="DJ44"/>
  <c r="DL44"/>
  <c r="DN44"/>
  <c r="DD45"/>
  <c r="DF45"/>
  <c r="DH45"/>
  <c r="DJ45"/>
  <c r="DL45"/>
  <c r="DN45"/>
  <c r="DD46"/>
  <c r="DF46"/>
  <c r="DH46"/>
  <c r="DJ46"/>
  <c r="DL46"/>
  <c r="DN46"/>
  <c r="DD47"/>
  <c r="DF47"/>
  <c r="DH47"/>
  <c r="DJ47"/>
  <c r="DL47"/>
  <c r="DN47"/>
  <c r="DD48"/>
  <c r="DF48"/>
  <c r="DH48"/>
  <c r="DJ48"/>
  <c r="DL48"/>
  <c r="DN48"/>
  <c r="DD49"/>
  <c r="DF49"/>
  <c r="DH49"/>
  <c r="DJ49"/>
  <c r="DL49"/>
  <c r="DN49"/>
  <c r="DD50"/>
  <c r="DF50"/>
  <c r="DH50"/>
  <c r="DJ50"/>
  <c r="DL50"/>
  <c r="DN50"/>
  <c r="DD51"/>
  <c r="DF51"/>
  <c r="DH51"/>
  <c r="DJ51"/>
  <c r="DL51"/>
  <c r="DN51"/>
  <c r="DD52"/>
  <c r="DF52"/>
  <c r="DH52"/>
  <c r="DJ52"/>
  <c r="DL52"/>
  <c r="DN52"/>
  <c r="DD53"/>
  <c r="DF53"/>
  <c r="DH53"/>
  <c r="DJ53"/>
  <c r="DL53"/>
  <c r="DN53"/>
  <c r="DD54"/>
  <c r="DF54"/>
  <c r="DH54"/>
  <c r="DJ54"/>
  <c r="DL54"/>
  <c r="DN54"/>
  <c r="DD55"/>
  <c r="DF55"/>
  <c r="DH55"/>
  <c r="DJ55"/>
  <c r="DL55"/>
  <c r="DN55"/>
  <c r="DD56"/>
  <c r="DF56"/>
  <c r="DH56"/>
  <c r="DJ56"/>
  <c r="DL56"/>
  <c r="DN56"/>
  <c r="DD57"/>
  <c r="DF57"/>
  <c r="DH57"/>
  <c r="DJ57"/>
  <c r="DL57"/>
  <c r="DN57"/>
  <c r="DD58"/>
  <c r="DF58"/>
  <c r="DH58"/>
  <c r="DJ58"/>
  <c r="DL58"/>
  <c r="DN58"/>
  <c r="DD59"/>
  <c r="DF59"/>
  <c r="DH59"/>
  <c r="DJ59"/>
  <c r="DL59"/>
  <c r="DN59"/>
  <c r="DD60"/>
  <c r="DF60"/>
  <c r="DH60"/>
  <c r="DJ60"/>
  <c r="DL60"/>
  <c r="DN60"/>
  <c r="DD61"/>
  <c r="DF61"/>
  <c r="DH61"/>
  <c r="DJ61"/>
  <c r="DL61"/>
  <c r="DN61"/>
  <c r="DD62"/>
  <c r="DF62"/>
  <c r="DH62"/>
  <c r="DJ62"/>
  <c r="DL62"/>
  <c r="DN62"/>
  <c r="DD63"/>
  <c r="DF63"/>
  <c r="DH63"/>
  <c r="DJ63"/>
  <c r="DL63"/>
  <c r="DN63"/>
  <c r="DD64"/>
  <c r="DF64"/>
  <c r="DH64"/>
  <c r="DJ64"/>
  <c r="DL64"/>
  <c r="DN64"/>
  <c r="DD65"/>
  <c r="DF65"/>
  <c r="DH65"/>
  <c r="DJ65"/>
  <c r="DL65"/>
  <c r="DN65"/>
  <c r="DD66"/>
  <c r="DF66"/>
  <c r="DH66"/>
  <c r="DJ66"/>
  <c r="DL66"/>
  <c r="DN66"/>
  <c r="DD67"/>
  <c r="DF67"/>
  <c r="DH67"/>
  <c r="DJ67"/>
  <c r="DL67"/>
  <c r="DN67"/>
  <c r="DD20" i="9"/>
  <c r="DF20" s="1"/>
  <c r="DD24"/>
  <c r="DF24" s="1"/>
  <c r="BS70" i="2"/>
  <c r="BX38"/>
  <c r="AV40"/>
  <c r="BI50"/>
  <c r="BI53"/>
  <c r="BI21"/>
  <c r="AU70"/>
  <c r="AV67"/>
  <c r="AQ70"/>
  <c r="AF22"/>
  <c r="AF42"/>
  <c r="AF58"/>
  <c r="K63"/>
  <c r="CE70"/>
  <c r="BI49"/>
  <c r="AV56"/>
  <c r="AV37"/>
  <c r="AV33"/>
  <c r="Z70"/>
  <c r="AF65"/>
  <c r="AV23"/>
  <c r="V20"/>
  <c r="V33"/>
  <c r="BI47"/>
  <c r="BI57"/>
  <c r="BI41"/>
  <c r="D70"/>
  <c r="BX62"/>
  <c r="CP22"/>
  <c r="CP54"/>
  <c r="V23"/>
  <c r="K28"/>
  <c r="K52"/>
  <c r="V66"/>
  <c r="V48"/>
  <c r="AF47"/>
  <c r="AF30"/>
  <c r="AF29"/>
  <c r="V62"/>
  <c r="V64"/>
  <c r="BE70"/>
  <c r="BI29"/>
  <c r="BI46"/>
  <c r="BI64"/>
  <c r="BI48"/>
  <c r="BI51"/>
  <c r="BI35"/>
  <c r="BI54"/>
  <c r="BI22"/>
  <c r="BI52"/>
  <c r="BI36"/>
  <c r="BI55"/>
  <c r="BI39"/>
  <c r="BI23"/>
  <c r="AI52"/>
  <c r="AI20"/>
  <c r="AF34"/>
  <c r="AF68"/>
  <c r="AF49"/>
  <c r="AF32"/>
  <c r="K20"/>
  <c r="K27"/>
  <c r="K33"/>
  <c r="K38"/>
  <c r="K39"/>
  <c r="K40"/>
  <c r="K43"/>
  <c r="K45"/>
  <c r="K50"/>
  <c r="K51"/>
  <c r="BW70"/>
  <c r="O70"/>
  <c r="K46"/>
  <c r="AV58"/>
  <c r="V32"/>
  <c r="AV47"/>
  <c r="AV26"/>
  <c r="AV35"/>
  <c r="AL70"/>
  <c r="AD70"/>
  <c r="AF67"/>
  <c r="BI26"/>
  <c r="AV68"/>
  <c r="AO70"/>
  <c r="AV59"/>
  <c r="AI51"/>
  <c r="AF48"/>
  <c r="M70"/>
  <c r="CP42"/>
  <c r="BZ70"/>
  <c r="CP44"/>
  <c r="AV66"/>
  <c r="K62"/>
  <c r="BX67"/>
  <c r="BX53"/>
  <c r="BX56"/>
  <c r="CP18"/>
  <c r="CP33"/>
  <c r="BI45"/>
  <c r="BI62"/>
  <c r="AI44"/>
  <c r="AF52"/>
  <c r="AI61"/>
  <c r="K22"/>
  <c r="K23"/>
  <c r="K25"/>
  <c r="K30"/>
  <c r="BX33"/>
  <c r="BX31"/>
  <c r="BX30"/>
  <c r="BX29"/>
  <c r="BX28"/>
  <c r="BU70"/>
  <c r="BO70"/>
  <c r="CN66" i="9"/>
  <c r="CN67" s="1"/>
  <c r="CM66"/>
  <c r="CM67" s="1"/>
  <c r="DG59"/>
  <c r="DA17"/>
  <c r="CV66"/>
  <c r="CV67" s="1"/>
  <c r="DG52"/>
  <c r="DG44"/>
  <c r="DG22"/>
  <c r="DG33"/>
  <c r="DG47"/>
  <c r="DG27"/>
  <c r="DG42"/>
  <c r="DG57"/>
  <c r="DG54"/>
  <c r="CK66"/>
  <c r="CK67" s="1"/>
  <c r="DG21"/>
  <c r="DF22"/>
  <c r="DB17"/>
  <c r="DG31"/>
  <c r="DG32"/>
  <c r="DG35"/>
  <c r="DG26"/>
  <c r="DG37"/>
  <c r="DG56"/>
  <c r="DG28"/>
  <c r="DG48"/>
  <c r="DG51"/>
  <c r="DF28"/>
  <c r="DF25"/>
  <c r="CL66"/>
  <c r="CL67" s="1"/>
  <c r="DF23"/>
  <c r="DF26"/>
  <c r="DG58"/>
  <c r="DG39"/>
  <c r="DG36"/>
  <c r="DG43"/>
  <c r="DG41"/>
  <c r="DG23"/>
  <c r="DG34"/>
  <c r="DG49"/>
  <c r="DG55"/>
  <c r="DA66"/>
  <c r="DA67" s="1"/>
  <c r="DF21"/>
  <c r="CJ66"/>
  <c r="CJ67" s="1"/>
  <c r="DF30"/>
  <c r="DF27"/>
  <c r="CZ15"/>
  <c r="DG46"/>
  <c r="DG40"/>
  <c r="DG30"/>
  <c r="DG45"/>
  <c r="DG24"/>
  <c r="DG38"/>
  <c r="DG53"/>
  <c r="DG50"/>
  <c r="CO66"/>
  <c r="CO67" s="1"/>
  <c r="CW66"/>
  <c r="CW67" s="1"/>
  <c r="DF19"/>
  <c r="BX26" i="2"/>
  <c r="AV46"/>
  <c r="AV34"/>
  <c r="AI43"/>
  <c r="AS70"/>
  <c r="BI68"/>
  <c r="BI37"/>
  <c r="BI20"/>
  <c r="AB70"/>
  <c r="BT70"/>
  <c r="BR70"/>
  <c r="AW70"/>
  <c r="AV19"/>
  <c r="AF31"/>
  <c r="AV52"/>
  <c r="B70"/>
  <c r="K36"/>
  <c r="K48"/>
  <c r="BK70"/>
  <c r="BX27"/>
  <c r="BX25"/>
  <c r="BX24"/>
  <c r="BX23"/>
  <c r="BX22"/>
  <c r="BL70"/>
  <c r="BV70"/>
  <c r="BX19"/>
  <c r="BI18"/>
  <c r="AG70"/>
  <c r="K19"/>
  <c r="V61"/>
  <c r="AV18"/>
  <c r="AV31"/>
  <c r="AV50"/>
  <c r="AV27"/>
  <c r="AV22"/>
  <c r="K47"/>
  <c r="K35"/>
  <c r="V59"/>
  <c r="V44"/>
  <c r="V28"/>
  <c r="J70"/>
  <c r="K21"/>
  <c r="K31"/>
  <c r="T70"/>
  <c r="L70"/>
  <c r="BX35"/>
  <c r="BJ70"/>
  <c r="V54"/>
  <c r="P70"/>
  <c r="AH70"/>
  <c r="BX20"/>
  <c r="E70"/>
  <c r="BX37"/>
  <c r="BX34"/>
  <c r="AF24"/>
  <c r="AF66"/>
  <c r="V60"/>
  <c r="CP40"/>
  <c r="BD70"/>
  <c r="BI19"/>
  <c r="AF46"/>
  <c r="AF62"/>
  <c r="CP47"/>
  <c r="CP24"/>
  <c r="CP19"/>
  <c r="CP21"/>
  <c r="V56"/>
  <c r="V24"/>
  <c r="BI33"/>
  <c r="BI27"/>
  <c r="AI55"/>
  <c r="AI23"/>
  <c r="AI58"/>
  <c r="AI42"/>
  <c r="BP70"/>
  <c r="AF19"/>
  <c r="AF27"/>
  <c r="V57"/>
  <c r="BG70"/>
  <c r="AF56"/>
  <c r="AV64"/>
  <c r="BN70"/>
  <c r="V21"/>
  <c r="K55"/>
  <c r="AI59"/>
  <c r="AF25"/>
  <c r="AC70"/>
  <c r="V58"/>
  <c r="V65"/>
  <c r="AV39"/>
  <c r="AF40"/>
  <c r="BI58"/>
  <c r="AT70"/>
  <c r="BX18"/>
  <c r="CP51"/>
  <c r="K66"/>
  <c r="V67"/>
  <c r="AV43"/>
  <c r="BX65"/>
  <c r="BX61"/>
  <c r="BX49"/>
  <c r="BX45"/>
  <c r="BX39"/>
  <c r="AF26"/>
  <c r="K67"/>
  <c r="CP67"/>
  <c r="CP68"/>
  <c r="AV20"/>
  <c r="AV21"/>
  <c r="AV62"/>
  <c r="AF59"/>
  <c r="BA70"/>
  <c r="K18"/>
  <c r="K24"/>
  <c r="K29"/>
  <c r="K32"/>
  <c r="K41"/>
  <c r="K44"/>
  <c r="S70"/>
  <c r="AI24"/>
  <c r="AA70"/>
  <c r="BM70"/>
  <c r="CO70"/>
  <c r="CJ70"/>
  <c r="CP27"/>
  <c r="CP59"/>
  <c r="V41"/>
  <c r="AF55"/>
  <c r="AF33"/>
  <c r="AF21"/>
  <c r="BX64"/>
  <c r="BX58"/>
  <c r="BX55"/>
  <c r="BX52"/>
  <c r="BX51"/>
  <c r="BX47"/>
  <c r="BX43"/>
  <c r="BX42"/>
  <c r="BX40"/>
  <c r="DC19" i="9" l="1"/>
  <c r="BB66"/>
  <c r="BB67" s="1"/>
  <c r="DJ70" i="2"/>
  <c r="DF70"/>
  <c r="CL70"/>
  <c r="V66" i="9"/>
  <c r="V67" s="1"/>
  <c r="X66"/>
  <c r="X67" s="1"/>
  <c r="Z66"/>
  <c r="Z67" s="1"/>
  <c r="AB66"/>
  <c r="AB67" s="1"/>
  <c r="AD66"/>
  <c r="AD67" s="1"/>
  <c r="AI66"/>
  <c r="AI67" s="1"/>
  <c r="AM66"/>
  <c r="AM67" s="1"/>
  <c r="BK66"/>
  <c r="BK67" s="1"/>
  <c r="DO70" i="2"/>
  <c r="DK70"/>
  <c r="DG70"/>
  <c r="AV57"/>
  <c r="V53"/>
  <c r="V63"/>
  <c r="CP57"/>
  <c r="CP52"/>
  <c r="CP45"/>
  <c r="CP26"/>
  <c r="BC70"/>
  <c r="BJ66" i="9"/>
  <c r="BJ67" s="1"/>
  <c r="BH66"/>
  <c r="BH67" s="1"/>
  <c r="BF66"/>
  <c r="BF67" s="1"/>
  <c r="AY66"/>
  <c r="AY67" s="1"/>
  <c r="AW66"/>
  <c r="AW67" s="1"/>
  <c r="AT66"/>
  <c r="AT67" s="1"/>
  <c r="AR66"/>
  <c r="AR67" s="1"/>
  <c r="AP66"/>
  <c r="AP67" s="1"/>
  <c r="DN70" i="2"/>
  <c r="CB70"/>
  <c r="M66" i="9"/>
  <c r="M67" s="1"/>
  <c r="O66"/>
  <c r="O67" s="1"/>
  <c r="Q66"/>
  <c r="Q67" s="1"/>
  <c r="AY70" i="2"/>
  <c r="K59"/>
  <c r="CP37"/>
  <c r="AP70"/>
  <c r="AN70"/>
  <c r="AZ70"/>
  <c r="G70"/>
  <c r="Q70"/>
  <c r="DL70"/>
  <c r="DH70"/>
  <c r="DD70"/>
  <c r="AV41"/>
  <c r="AV54"/>
  <c r="AV60"/>
  <c r="Y70"/>
  <c r="CP65"/>
  <c r="CP55"/>
  <c r="CP30"/>
  <c r="CP28"/>
  <c r="CP23"/>
  <c r="BY70"/>
  <c r="BF70"/>
  <c r="AX70"/>
  <c r="K56"/>
  <c r="N70"/>
  <c r="BU66" i="9"/>
  <c r="BU67" s="1"/>
  <c r="BS66"/>
  <c r="BS67" s="1"/>
  <c r="BQ66"/>
  <c r="BQ67" s="1"/>
  <c r="CC66"/>
  <c r="CC67" s="1"/>
  <c r="CA66"/>
  <c r="CA67" s="1"/>
  <c r="BY66"/>
  <c r="BY67" s="1"/>
  <c r="BW66"/>
  <c r="BW67" s="1"/>
  <c r="DM70" i="2"/>
  <c r="DI70"/>
  <c r="DE70"/>
  <c r="BI44"/>
  <c r="BI60"/>
  <c r="AV44"/>
  <c r="AF39"/>
  <c r="U70"/>
  <c r="V37"/>
  <c r="V42"/>
  <c r="V51"/>
  <c r="CP66"/>
  <c r="CP41"/>
  <c r="CP34"/>
  <c r="CP29"/>
  <c r="CP25"/>
  <c r="BO66" i="9"/>
  <c r="BO67" s="1"/>
  <c r="BM66"/>
  <c r="BM67" s="1"/>
  <c r="K70" i="2"/>
  <c r="AI70"/>
  <c r="V70"/>
  <c r="CZ56" i="9"/>
  <c r="DB56"/>
  <c r="CZ48"/>
  <c r="DB48"/>
  <c r="DH48" s="1"/>
  <c r="CZ35"/>
  <c r="DB35"/>
  <c r="CZ20"/>
  <c r="DB20"/>
  <c r="CZ64"/>
  <c r="DB64"/>
  <c r="DB42"/>
  <c r="CZ42"/>
  <c r="CZ29"/>
  <c r="DB29"/>
  <c r="CZ41"/>
  <c r="DB41"/>
  <c r="DH41" s="1"/>
  <c r="CZ44"/>
  <c r="DB44"/>
  <c r="DB57"/>
  <c r="CZ57"/>
  <c r="CZ49"/>
  <c r="DB49"/>
  <c r="DH49" s="1"/>
  <c r="DH21"/>
  <c r="DB21"/>
  <c r="CZ21"/>
  <c r="CZ63"/>
  <c r="DB63"/>
  <c r="DH63" s="1"/>
  <c r="DB43"/>
  <c r="CZ43"/>
  <c r="DB26"/>
  <c r="CZ26"/>
  <c r="CZ28"/>
  <c r="DB28"/>
  <c r="DB34"/>
  <c r="DH34" s="1"/>
  <c r="CZ34"/>
  <c r="DB25"/>
  <c r="CZ25"/>
  <c r="DB54"/>
  <c r="DH54" s="1"/>
  <c r="CZ54"/>
  <c r="DB33"/>
  <c r="CZ33"/>
  <c r="CZ36"/>
  <c r="DB36"/>
  <c r="DH36" s="1"/>
  <c r="DB22"/>
  <c r="CZ22"/>
  <c r="CZ24"/>
  <c r="DB24"/>
  <c r="DH24" s="1"/>
  <c r="CZ53"/>
  <c r="DB53"/>
  <c r="DH53" s="1"/>
  <c r="CZ39"/>
  <c r="DB39"/>
  <c r="DB46"/>
  <c r="CZ46"/>
  <c r="CZ47"/>
  <c r="DB47"/>
  <c r="DB61"/>
  <c r="CZ61"/>
  <c r="DB45"/>
  <c r="DH45" s="1"/>
  <c r="CZ45"/>
  <c r="DB58"/>
  <c r="CZ58"/>
  <c r="CZ32"/>
  <c r="DB32"/>
  <c r="DB62"/>
  <c r="DH62" s="1"/>
  <c r="CZ62"/>
  <c r="DB30"/>
  <c r="CZ30"/>
  <c r="CZ51"/>
  <c r="DB51"/>
  <c r="DH51" s="1"/>
  <c r="CZ52"/>
  <c r="DB52"/>
  <c r="DB31"/>
  <c r="CZ31"/>
  <c r="DB19"/>
  <c r="CZ19"/>
  <c r="DB59"/>
  <c r="CZ59"/>
  <c r="DB38"/>
  <c r="CZ38"/>
  <c r="DB55"/>
  <c r="DH55" s="1"/>
  <c r="CZ55"/>
  <c r="CZ60"/>
  <c r="DB60"/>
  <c r="CZ37"/>
  <c r="DB37"/>
  <c r="DH37" s="1"/>
  <c r="CZ27"/>
  <c r="DB27"/>
  <c r="CZ40"/>
  <c r="DB40"/>
  <c r="DH40" s="1"/>
  <c r="DB50"/>
  <c r="CZ50"/>
  <c r="DB23"/>
  <c r="DH23" s="1"/>
  <c r="CZ23"/>
  <c r="DH22"/>
  <c r="DH56"/>
  <c r="DH57"/>
  <c r="DH50"/>
  <c r="DH30"/>
  <c r="DH52"/>
  <c r="DH31"/>
  <c r="CP66"/>
  <c r="CP67" s="1"/>
  <c r="DH64"/>
  <c r="DH42"/>
  <c r="DH29"/>
  <c r="DH26"/>
  <c r="DH59"/>
  <c r="DH38"/>
  <c r="DC66"/>
  <c r="DC67" s="1"/>
  <c r="DH39"/>
  <c r="DH46"/>
  <c r="DH28"/>
  <c r="DH25"/>
  <c r="DH33"/>
  <c r="DH27"/>
  <c r="DH44"/>
  <c r="DD66"/>
  <c r="DD67" s="1"/>
  <c r="DH43"/>
  <c r="DH35"/>
  <c r="DH47"/>
  <c r="DH61"/>
  <c r="DA69"/>
  <c r="DA68"/>
  <c r="DH60"/>
  <c r="DH58"/>
  <c r="DH32"/>
  <c r="BI70" i="2"/>
  <c r="BX70"/>
  <c r="AV70"/>
  <c r="AF70"/>
  <c r="DD68" i="9" l="1"/>
  <c r="DD69"/>
  <c r="DC69"/>
  <c r="DC68"/>
  <c r="CZ66"/>
  <c r="CZ67" s="1"/>
  <c r="DB66"/>
  <c r="DB69" l="1"/>
  <c r="DB68"/>
  <c r="DB67"/>
  <c r="CZ68"/>
  <c r="CZ69"/>
</calcChain>
</file>

<file path=xl/sharedStrings.xml><?xml version="1.0" encoding="utf-8"?>
<sst xmlns="http://schemas.openxmlformats.org/spreadsheetml/2006/main" count="2093" uniqueCount="188">
  <si>
    <t>Zona/Area</t>
  </si>
  <si>
    <t>Fecha:</t>
  </si>
  <si>
    <t>Profundidad</t>
  </si>
  <si>
    <t>Estrato</t>
  </si>
  <si>
    <t>Lance No.</t>
  </si>
  <si>
    <t>Hora inicio de arrastre</t>
  </si>
  <si>
    <t>Hora termino de arrastre</t>
  </si>
  <si>
    <t>abertura horizontal de la boca de la red</t>
  </si>
  <si>
    <t>Velocidad Media del barco</t>
  </si>
  <si>
    <t>Latitud de inicio</t>
  </si>
  <si>
    <t>Longitud de inicio</t>
  </si>
  <si>
    <t>Barco</t>
  </si>
  <si>
    <t>Captura (ton)</t>
  </si>
  <si>
    <t>Talla - cm</t>
  </si>
  <si>
    <t>Sta Monica III</t>
  </si>
  <si>
    <t>B2</t>
  </si>
  <si>
    <t>Tiempo arrastre (horas)</t>
  </si>
  <si>
    <t>4 boner</t>
  </si>
  <si>
    <t>3 boner</t>
  </si>
  <si>
    <t>25 b</t>
  </si>
  <si>
    <t>44 b</t>
  </si>
  <si>
    <t>TOTAL</t>
  </si>
  <si>
    <t>1 b</t>
  </si>
  <si>
    <t>3 b</t>
  </si>
  <si>
    <t>14 b</t>
  </si>
  <si>
    <t>35 b</t>
  </si>
  <si>
    <t>58 b</t>
  </si>
  <si>
    <t>Sta Monica II</t>
  </si>
  <si>
    <t>B1</t>
  </si>
  <si>
    <t>35 B</t>
  </si>
  <si>
    <t>12 B</t>
  </si>
  <si>
    <t>19 B</t>
  </si>
  <si>
    <t>10 B</t>
  </si>
  <si>
    <t>s/m</t>
  </si>
  <si>
    <t>D</t>
  </si>
  <si>
    <t>D1</t>
  </si>
  <si>
    <t>Snaefari</t>
  </si>
  <si>
    <t>C1</t>
  </si>
  <si>
    <t>C</t>
  </si>
  <si>
    <t>ISKRA</t>
  </si>
  <si>
    <t>A</t>
  </si>
  <si>
    <t>03°39.088</t>
  </si>
  <si>
    <t>81°04.452</t>
  </si>
  <si>
    <t>03°56.492</t>
  </si>
  <si>
    <t>81°04.615</t>
  </si>
  <si>
    <t>03°53.822</t>
  </si>
  <si>
    <t>81°06.753</t>
  </si>
  <si>
    <t>03°52.769</t>
  </si>
  <si>
    <t>81°05.510</t>
  </si>
  <si>
    <t>03°49.577</t>
  </si>
  <si>
    <t>81°04.188</t>
  </si>
  <si>
    <t>03°47.215</t>
  </si>
  <si>
    <t>81°01.533</t>
  </si>
  <si>
    <t>03°45.987</t>
  </si>
  <si>
    <t>80°59.229</t>
  </si>
  <si>
    <t>03°47.227</t>
  </si>
  <si>
    <t>80°55.704</t>
  </si>
  <si>
    <t>S/D</t>
  </si>
  <si>
    <t>03°45.509</t>
  </si>
  <si>
    <t>80°56.937</t>
  </si>
  <si>
    <t>03°49.249</t>
  </si>
  <si>
    <t>80°50.057</t>
  </si>
  <si>
    <t>03°51.190</t>
  </si>
  <si>
    <t>81°00.847</t>
  </si>
  <si>
    <t>03°47.722</t>
  </si>
  <si>
    <t>80°59.462</t>
  </si>
  <si>
    <t>03°45.047</t>
  </si>
  <si>
    <t>80°59.024</t>
  </si>
  <si>
    <t>03°48.111</t>
  </si>
  <si>
    <t>81°02.378</t>
  </si>
  <si>
    <t>LORENA</t>
  </si>
  <si>
    <t>04°06.41</t>
  </si>
  <si>
    <t>81°12.19</t>
  </si>
  <si>
    <t>04°04.00</t>
  </si>
  <si>
    <t>81°09.21</t>
  </si>
  <si>
    <t>04°03.17</t>
  </si>
  <si>
    <t>81°09.08</t>
  </si>
  <si>
    <t>04°00.48</t>
  </si>
  <si>
    <t>81°07.06</t>
  </si>
  <si>
    <t>04°01.89</t>
  </si>
  <si>
    <t>81°08.70</t>
  </si>
  <si>
    <t>04°00.16</t>
  </si>
  <si>
    <t>04°09.51</t>
  </si>
  <si>
    <t>81°14.00</t>
  </si>
  <si>
    <t>04°21.73</t>
  </si>
  <si>
    <t>81°20.80</t>
  </si>
  <si>
    <t>04°21.72</t>
  </si>
  <si>
    <t>81°20.81</t>
  </si>
  <si>
    <t>04°26.22</t>
  </si>
  <si>
    <t>81°23.31</t>
  </si>
  <si>
    <t>C2</t>
  </si>
  <si>
    <t>TOT</t>
  </si>
  <si>
    <t>B</t>
  </si>
  <si>
    <t>TTT</t>
  </si>
  <si>
    <t>Horas</t>
  </si>
  <si>
    <t>Tonel</t>
  </si>
  <si>
    <t>T/h</t>
  </si>
  <si>
    <t>Zona</t>
  </si>
  <si>
    <t>Total</t>
  </si>
  <si>
    <t>A (3°S)</t>
  </si>
  <si>
    <t>B (4°S)</t>
  </si>
  <si>
    <t>C (5°S)</t>
  </si>
  <si>
    <t>D (6°S)</t>
  </si>
  <si>
    <t>&lt; 35 cm</t>
  </si>
  <si>
    <t>&lt; 28 cm</t>
  </si>
  <si>
    <t>CAMELOT</t>
  </si>
  <si>
    <t>3°30.1´</t>
  </si>
  <si>
    <t>80°43.1´</t>
  </si>
  <si>
    <t>3°27.2´</t>
  </si>
  <si>
    <t>80°45.0´</t>
  </si>
  <si>
    <t>3°26.1´</t>
  </si>
  <si>
    <t>80°54.0´</t>
  </si>
  <si>
    <t>3°29.4´</t>
  </si>
  <si>
    <t>80°54.5´</t>
  </si>
  <si>
    <t>3°26.9´</t>
  </si>
  <si>
    <t>80°57.0´</t>
  </si>
  <si>
    <t>3°29.8´</t>
  </si>
  <si>
    <t>80°54.4´</t>
  </si>
  <si>
    <t>3°24.0´</t>
  </si>
  <si>
    <t>80°56.6´</t>
  </si>
  <si>
    <t>3°33.6´</t>
  </si>
  <si>
    <t>80°53.9´</t>
  </si>
  <si>
    <t>3°33.1´</t>
  </si>
  <si>
    <t>80°56.3´</t>
  </si>
  <si>
    <t>3°37.4´</t>
  </si>
  <si>
    <t>80°56.4´</t>
  </si>
  <si>
    <t>3°38.3´</t>
  </si>
  <si>
    <t>80°57.3´</t>
  </si>
  <si>
    <t>4°56.7´</t>
  </si>
  <si>
    <t>81°21.2´</t>
  </si>
  <si>
    <t>CPUE</t>
  </si>
  <si>
    <t>CPUE (T/H) STAND</t>
  </si>
  <si>
    <t>EAME</t>
  </si>
  <si>
    <t>EAC</t>
  </si>
  <si>
    <t>a =</t>
  </si>
  <si>
    <t>b =</t>
  </si>
  <si>
    <t>PROMEDIO 2009-2011</t>
  </si>
  <si>
    <t>PROMEDIO FEB-2012</t>
  </si>
  <si>
    <t>SVPAUL</t>
  </si>
  <si>
    <t>5°32.0´</t>
  </si>
  <si>
    <t>81°04.7´</t>
  </si>
  <si>
    <t>5°37.7´</t>
  </si>
  <si>
    <t>5°39.7´</t>
  </si>
  <si>
    <t>5°38.3´</t>
  </si>
  <si>
    <t>5°34.6´</t>
  </si>
  <si>
    <t>5°32.7´</t>
  </si>
  <si>
    <t>5°28.7´</t>
  </si>
  <si>
    <t>5°21.4´</t>
  </si>
  <si>
    <t>5°27.3´</t>
  </si>
  <si>
    <t>5°29.3´</t>
  </si>
  <si>
    <t>5°22.9´</t>
  </si>
  <si>
    <t>5°20.2´</t>
  </si>
  <si>
    <t>81°05.1´</t>
  </si>
  <si>
    <t>81°10.0´</t>
  </si>
  <si>
    <t>81°17.2´</t>
  </si>
  <si>
    <t>81°16.0´</t>
  </si>
  <si>
    <t>81°15.2´</t>
  </si>
  <si>
    <t>81°17.0´</t>
  </si>
  <si>
    <t>81°12.5´</t>
  </si>
  <si>
    <t>81°09.0´</t>
  </si>
  <si>
    <t>81°21.4´</t>
  </si>
  <si>
    <t>81°18.9´</t>
  </si>
  <si>
    <t>svpaul</t>
  </si>
  <si>
    <t>Lorena</t>
  </si>
  <si>
    <t>Camelot</t>
  </si>
  <si>
    <t>camelot</t>
  </si>
  <si>
    <t>iskra</t>
  </si>
  <si>
    <t>snaefari</t>
  </si>
  <si>
    <t>la merlin</t>
  </si>
  <si>
    <t>martin pescador</t>
  </si>
  <si>
    <t>3 lances</t>
  </si>
  <si>
    <t>5 lances</t>
  </si>
  <si>
    <t>17 lances</t>
  </si>
  <si>
    <t>(23-26)FEB</t>
  </si>
  <si>
    <t>Merlin-Martin pesc</t>
  </si>
  <si>
    <t>Nota:</t>
  </si>
  <si>
    <t>La captura (en marrón) se ha distribuido por igual entre todos los lances del barco, al no haber reporte por lance.</t>
  </si>
  <si>
    <t>Las frecuencias en azul, corresponden a los lances acumulados, de la fase comercial.</t>
  </si>
  <si>
    <t>AREAS A-B-C</t>
  </si>
  <si>
    <t>PROSPECCION</t>
  </si>
  <si>
    <t>COMERCIAL</t>
  </si>
  <si>
    <t>sexo (1=MACHO;0=HEMBRA; 3=TOTAL)</t>
  </si>
  <si>
    <t>AGRUPACION DE TALLAS SEGÚN ESTRATO DE PROFUNDIDAD, Y ZONA DE PESCA</t>
  </si>
  <si>
    <t>AGRUPACIÓN POR ZONA DE PESCA</t>
  </si>
  <si>
    <t>CPUE (T/H) ESTANDAR</t>
  </si>
  <si>
    <t>Lo que está eN rojo son frecuencias reconstruidas, a partir de los datos de rango y moda dada por las empresas.</t>
  </si>
  <si>
    <t>El tiempo de arrastre en rojo (1 hora) se ha tomado como promedio, ya que no se reportó esa data.</t>
  </si>
  <si>
    <t>Area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</si>
</sst>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%"/>
    <numFmt numFmtId="167" formatCode="0.0000"/>
  </numFmts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0000CC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indexed="16"/>
      <name val="Calibri"/>
      <family val="2"/>
    </font>
    <font>
      <b/>
      <sz val="11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0" fillId="2" borderId="0" xfId="0" applyFill="1"/>
    <xf numFmtId="165" fontId="0" fillId="0" borderId="0" xfId="0" applyNumberFormat="1"/>
    <xf numFmtId="0" fontId="2" fillId="0" borderId="0" xfId="0" applyFont="1"/>
    <xf numFmtId="0" fontId="4" fillId="0" borderId="0" xfId="0" applyFont="1"/>
    <xf numFmtId="165" fontId="2" fillId="0" borderId="0" xfId="0" applyNumberFormat="1" applyFont="1"/>
    <xf numFmtId="1" fontId="2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165" fontId="2" fillId="2" borderId="0" xfId="0" applyNumberFormat="1" applyFont="1" applyFill="1"/>
    <xf numFmtId="0" fontId="0" fillId="0" borderId="0" xfId="0" applyBorder="1"/>
    <xf numFmtId="0" fontId="0" fillId="2" borderId="0" xfId="0" applyFill="1" applyAlignment="1">
      <alignment horizontal="center"/>
    </xf>
    <xf numFmtId="165" fontId="4" fillId="0" borderId="0" xfId="0" applyNumberFormat="1" applyFont="1"/>
    <xf numFmtId="0" fontId="5" fillId="0" borderId="0" xfId="0" applyFont="1"/>
    <xf numFmtId="1" fontId="2" fillId="0" borderId="0" xfId="0" applyNumberFormat="1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2" borderId="4" xfId="0" applyFill="1" applyBorder="1"/>
    <xf numFmtId="165" fontId="0" fillId="2" borderId="0" xfId="0" applyNumberFormat="1" applyFill="1" applyBorder="1"/>
    <xf numFmtId="165" fontId="0" fillId="2" borderId="4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165" fontId="0" fillId="2" borderId="10" xfId="0" applyNumberFormat="1" applyFill="1" applyBorder="1"/>
    <xf numFmtId="0" fontId="1" fillId="2" borderId="1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0" fillId="2" borderId="6" xfId="0" applyNumberFormat="1" applyFill="1" applyBorder="1"/>
    <xf numFmtId="165" fontId="0" fillId="2" borderId="7" xfId="0" applyNumberForma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165" fontId="0" fillId="2" borderId="15" xfId="0" applyNumberFormat="1" applyFill="1" applyBorder="1"/>
    <xf numFmtId="165" fontId="0" fillId="2" borderId="13" xfId="0" applyNumberFormat="1" applyFill="1" applyBorder="1"/>
    <xf numFmtId="2" fontId="0" fillId="2" borderId="14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166" fontId="0" fillId="0" borderId="0" xfId="0" applyNumberFormat="1"/>
    <xf numFmtId="0" fontId="7" fillId="0" borderId="0" xfId="0" applyFont="1"/>
    <xf numFmtId="0" fontId="6" fillId="0" borderId="0" xfId="0" applyFont="1"/>
    <xf numFmtId="164" fontId="0" fillId="2" borderId="0" xfId="0" applyNumberFormat="1" applyFill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8" fillId="0" borderId="0" xfId="0" applyFont="1"/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0" xfId="0" applyFill="1"/>
    <xf numFmtId="1" fontId="6" fillId="0" borderId="0" xfId="0" applyNumberFormat="1" applyFont="1"/>
    <xf numFmtId="165" fontId="6" fillId="0" borderId="0" xfId="0" applyNumberFormat="1" applyFont="1"/>
    <xf numFmtId="2" fontId="0" fillId="0" borderId="0" xfId="0" applyNumberFormat="1" applyBorder="1"/>
    <xf numFmtId="165" fontId="7" fillId="0" borderId="0" xfId="0" applyNumberFormat="1" applyFont="1"/>
    <xf numFmtId="0" fontId="0" fillId="2" borderId="14" xfId="0" applyFill="1" applyBorder="1" applyAlignment="1">
      <alignment horizontal="center"/>
    </xf>
    <xf numFmtId="0" fontId="0" fillId="2" borderId="12" xfId="0" applyFill="1" applyBorder="1"/>
    <xf numFmtId="0" fontId="9" fillId="0" borderId="0" xfId="0" applyFont="1"/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0" fontId="10" fillId="0" borderId="0" xfId="0" applyFont="1" applyAlignment="1">
      <alignment horizontal="center"/>
    </xf>
    <xf numFmtId="165" fontId="10" fillId="0" borderId="0" xfId="0" applyNumberFormat="1" applyFont="1"/>
    <xf numFmtId="165" fontId="11" fillId="0" borderId="0" xfId="0" applyNumberFormat="1" applyFont="1"/>
    <xf numFmtId="14" fontId="0" fillId="0" borderId="0" xfId="0" applyNumberFormat="1" applyBorder="1"/>
    <xf numFmtId="14" fontId="10" fillId="0" borderId="0" xfId="0" applyNumberFormat="1" applyFont="1" applyBorder="1"/>
    <xf numFmtId="0" fontId="2" fillId="0" borderId="0" xfId="0" applyFont="1" applyBorder="1"/>
    <xf numFmtId="0" fontId="5" fillId="0" borderId="0" xfId="0" applyFont="1" applyBorder="1"/>
    <xf numFmtId="0" fontId="12" fillId="0" borderId="0" xfId="0" applyFont="1"/>
    <xf numFmtId="165" fontId="0" fillId="0" borderId="0" xfId="0" applyNumberFormat="1" applyBorder="1"/>
    <xf numFmtId="0" fontId="9" fillId="2" borderId="0" xfId="0" applyFont="1" applyFill="1"/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3357271095152669E-2"/>
          <c:y val="9.5588235294117641E-2"/>
          <c:w val="0.88150807899461359"/>
          <c:h val="0.75735294117647067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'%barco'!$A$18:$A$68</c:f>
              <c:numCache>
                <c:formatCode>General</c:formatCode>
                <c:ptCount val="5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</c:numCache>
            </c:numRef>
          </c:cat>
          <c:val>
            <c:numRef>
              <c:f>'%barco'!$CP$18:$CP$68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0.33114940891610878</c:v>
                </c:pt>
                <c:pt idx="11">
                  <c:v>0.93498148322999619</c:v>
                </c:pt>
                <c:pt idx="12">
                  <c:v>1.6888111176674059</c:v>
                </c:pt>
                <c:pt idx="13">
                  <c:v>2.2268479896074638</c:v>
                </c:pt>
                <c:pt idx="14">
                  <c:v>2.6672811776503704</c:v>
                </c:pt>
                <c:pt idx="15">
                  <c:v>2.2975632826039663</c:v>
                </c:pt>
                <c:pt idx="16">
                  <c:v>2.5589485880004967</c:v>
                </c:pt>
                <c:pt idx="17">
                  <c:v>3.3399930750337594</c:v>
                </c:pt>
                <c:pt idx="18">
                  <c:v>3.7311339703643323</c:v>
                </c:pt>
                <c:pt idx="19">
                  <c:v>4.2853190451449619</c:v>
                </c:pt>
                <c:pt idx="20">
                  <c:v>4.9149509920592127</c:v>
                </c:pt>
                <c:pt idx="21">
                  <c:v>4.9755350362431896</c:v>
                </c:pt>
                <c:pt idx="22">
                  <c:v>7.4135036386184243</c:v>
                </c:pt>
                <c:pt idx="23">
                  <c:v>6.4041701581188049</c:v>
                </c:pt>
                <c:pt idx="24">
                  <c:v>10.607173441004893</c:v>
                </c:pt>
                <c:pt idx="25">
                  <c:v>5.0353515217312443</c:v>
                </c:pt>
                <c:pt idx="26">
                  <c:v>7.0488728919018584</c:v>
                </c:pt>
                <c:pt idx="27">
                  <c:v>5.8070778864518129</c:v>
                </c:pt>
                <c:pt idx="28">
                  <c:v>6.1333970941248683</c:v>
                </c:pt>
                <c:pt idx="29">
                  <c:v>3.3094998270803182</c:v>
                </c:pt>
                <c:pt idx="30">
                  <c:v>2.2434575234869722</c:v>
                </c:pt>
                <c:pt idx="31">
                  <c:v>1.420882734779463</c:v>
                </c:pt>
                <c:pt idx="32">
                  <c:v>1.2506446885382065</c:v>
                </c:pt>
                <c:pt idx="33">
                  <c:v>1.1695276229856975</c:v>
                </c:pt>
                <c:pt idx="34">
                  <c:v>1.2984687884452508</c:v>
                </c:pt>
                <c:pt idx="35">
                  <c:v>1.2059340609266795</c:v>
                </c:pt>
                <c:pt idx="36">
                  <c:v>1.1587991020742248</c:v>
                </c:pt>
                <c:pt idx="37">
                  <c:v>0.54173711685970094</c:v>
                </c:pt>
                <c:pt idx="38">
                  <c:v>0.94807048588221299</c:v>
                </c:pt>
                <c:pt idx="39">
                  <c:v>0.76537872237139515</c:v>
                </c:pt>
                <c:pt idx="40">
                  <c:v>0.55905656090356726</c:v>
                </c:pt>
                <c:pt idx="41">
                  <c:v>0.51710279094653278</c:v>
                </c:pt>
                <c:pt idx="42">
                  <c:v>0.46922738512416756</c:v>
                </c:pt>
                <c:pt idx="43">
                  <c:v>0.2857142857142857</c:v>
                </c:pt>
                <c:pt idx="44">
                  <c:v>0.17829457364341086</c:v>
                </c:pt>
                <c:pt idx="45">
                  <c:v>8.3056478405315617E-2</c:v>
                </c:pt>
                <c:pt idx="46">
                  <c:v>0</c:v>
                </c:pt>
                <c:pt idx="47">
                  <c:v>9.5238095238095247E-2</c:v>
                </c:pt>
                <c:pt idx="48">
                  <c:v>9.7847358121330719E-2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'%barco'!$AF$18:$AF$68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1.0868611364552487</c:v>
                </c:pt>
                <c:pt idx="11">
                  <c:v>1.9912814812565345</c:v>
                </c:pt>
                <c:pt idx="12">
                  <c:v>3.4330654087768568</c:v>
                </c:pt>
                <c:pt idx="13">
                  <c:v>5.6353070417653006</c:v>
                </c:pt>
                <c:pt idx="14">
                  <c:v>2.7754532970426076</c:v>
                </c:pt>
                <c:pt idx="15">
                  <c:v>6.2829184199964088</c:v>
                </c:pt>
                <c:pt idx="16">
                  <c:v>6.2558053664311561</c:v>
                </c:pt>
                <c:pt idx="17">
                  <c:v>4.4889109657623258</c:v>
                </c:pt>
                <c:pt idx="18">
                  <c:v>1.707515257441131</c:v>
                </c:pt>
                <c:pt idx="19">
                  <c:v>2.4559954950510354</c:v>
                </c:pt>
                <c:pt idx="20">
                  <c:v>1.9607755393703905</c:v>
                </c:pt>
                <c:pt idx="21">
                  <c:v>2.9664014184139917</c:v>
                </c:pt>
                <c:pt idx="22">
                  <c:v>5.5654348936483666</c:v>
                </c:pt>
                <c:pt idx="23">
                  <c:v>10.986379691156333</c:v>
                </c:pt>
                <c:pt idx="24">
                  <c:v>14.55180741633302</c:v>
                </c:pt>
                <c:pt idx="25">
                  <c:v>21.425016313497245</c:v>
                </c:pt>
                <c:pt idx="26">
                  <c:v>19.522432454144543</c:v>
                </c:pt>
                <c:pt idx="27">
                  <c:v>16.672402300126432</c:v>
                </c:pt>
                <c:pt idx="28">
                  <c:v>10.751368091880298</c:v>
                </c:pt>
                <c:pt idx="29">
                  <c:v>6.4762488130986107</c:v>
                </c:pt>
                <c:pt idx="30">
                  <c:v>6.9763384649745115</c:v>
                </c:pt>
                <c:pt idx="31">
                  <c:v>3.9557645783684685</c:v>
                </c:pt>
                <c:pt idx="32">
                  <c:v>5.5418070256096179</c:v>
                </c:pt>
                <c:pt idx="33">
                  <c:v>1.2470740172309469</c:v>
                </c:pt>
                <c:pt idx="34">
                  <c:v>3.7085166070519233</c:v>
                </c:pt>
                <c:pt idx="35">
                  <c:v>0.72721507354064785</c:v>
                </c:pt>
                <c:pt idx="36">
                  <c:v>5.7549139408783496</c:v>
                </c:pt>
                <c:pt idx="37">
                  <c:v>2.8059011232205102</c:v>
                </c:pt>
                <c:pt idx="38">
                  <c:v>1.8214747579704427</c:v>
                </c:pt>
                <c:pt idx="39">
                  <c:v>2.0209716264414594</c:v>
                </c:pt>
                <c:pt idx="40">
                  <c:v>1.5495756002085117</c:v>
                </c:pt>
                <c:pt idx="41">
                  <c:v>1.3830430711407973</c:v>
                </c:pt>
                <c:pt idx="42">
                  <c:v>1.710096467814447</c:v>
                </c:pt>
                <c:pt idx="43">
                  <c:v>0.65582799760014943</c:v>
                </c:pt>
                <c:pt idx="44">
                  <c:v>0.32791399880007471</c:v>
                </c:pt>
                <c:pt idx="45">
                  <c:v>0.16395699940003736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marker val="1"/>
        <c:axId val="95686656"/>
        <c:axId val="95688192"/>
      </c:lineChart>
      <c:catAx>
        <c:axId val="95686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lang="es-PE"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688192"/>
        <c:crosses val="autoZero"/>
        <c:auto val="1"/>
        <c:lblAlgn val="ctr"/>
        <c:lblOffset val="100"/>
        <c:tickLblSkip val="3"/>
        <c:tickMarkSkip val="1"/>
      </c:catAx>
      <c:valAx>
        <c:axId val="95688192"/>
        <c:scaling>
          <c:orientation val="minMax"/>
        </c:scaling>
        <c:axPos val="l"/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686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plotArea>
      <c:layout>
        <c:manualLayout>
          <c:layoutTarget val="inner"/>
          <c:xMode val="edge"/>
          <c:yMode val="edge"/>
          <c:x val="8.3172225554039275E-2"/>
          <c:y val="4.6511627906976813E-2"/>
          <c:w val="0.8897493896478611"/>
          <c:h val="0.83720930232558233"/>
        </c:manualLayout>
      </c:layout>
      <c:lineChart>
        <c:grouping val="standard"/>
        <c:ser>
          <c:idx val="0"/>
          <c:order val="0"/>
          <c:tx>
            <c:v>Zona"D"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'Prosp+comercial'!$A$19:$A$64</c:f>
              <c:numCache>
                <c:formatCode>General</c:formatCode>
                <c:ptCount val="4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</c:numCache>
            </c:numRef>
          </c:cat>
          <c:val>
            <c:numRef>
              <c:f>'Prosp+comercial'!$DF$19:$DF$64</c:f>
              <c:numCache>
                <c:formatCode>0.0</c:formatCode>
                <c:ptCount val="46"/>
                <c:pt idx="0">
                  <c:v>1.6324149141625433</c:v>
                </c:pt>
                <c:pt idx="1">
                  <c:v>5.0381414878492476</c:v>
                </c:pt>
                <c:pt idx="2">
                  <c:v>10.976697257991368</c:v>
                </c:pt>
                <c:pt idx="3">
                  <c:v>14.241527086316452</c:v>
                </c:pt>
                <c:pt idx="4">
                  <c:v>16.915253028133485</c:v>
                </c:pt>
                <c:pt idx="5">
                  <c:v>18.406771196934411</c:v>
                </c:pt>
                <c:pt idx="6">
                  <c:v>15.733045255117379</c:v>
                </c:pt>
                <c:pt idx="7">
                  <c:v>12.468215426792291</c:v>
                </c:pt>
                <c:pt idx="8">
                  <c:v>2.8146226871786508</c:v>
                </c:pt>
                <c:pt idx="9">
                  <c:v>1.1822077730161076</c:v>
                </c:pt>
                <c:pt idx="10">
                  <c:v>0.59110388650805379</c:v>
                </c:pt>
                <c:pt idx="11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v>Zona "C"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'Prosp+comercial'!$A$19:$A$64</c:f>
              <c:numCache>
                <c:formatCode>General</c:formatCode>
                <c:ptCount val="4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</c:numCache>
            </c:numRef>
          </c:cat>
          <c:val>
            <c:numRef>
              <c:f>'Prosp+comercial'!$DG$19:$DG$64</c:f>
              <c:numCache>
                <c:formatCode>General</c:formatCode>
                <c:ptCount val="46"/>
                <c:pt idx="2" formatCode="0.0">
                  <c:v>10.012046801325347</c:v>
                </c:pt>
                <c:pt idx="3" formatCode="0.0">
                  <c:v>10.090148180280199</c:v>
                </c:pt>
                <c:pt idx="4" formatCode="0.0">
                  <c:v>10.319834475114904</c:v>
                </c:pt>
                <c:pt idx="5" formatCode="0.0">
                  <c:v>11.163733867418337</c:v>
                </c:pt>
                <c:pt idx="6" formatCode="0.0">
                  <c:v>12.383794496343391</c:v>
                </c:pt>
                <c:pt idx="7" formatCode="0.0">
                  <c:v>13.989362002742098</c:v>
                </c:pt>
                <c:pt idx="8" formatCode="0.0">
                  <c:v>17.141145355195007</c:v>
                </c:pt>
                <c:pt idx="9" formatCode="0.0">
                  <c:v>18.287349422382672</c:v>
                </c:pt>
                <c:pt idx="10" formatCode="0.0">
                  <c:v>17.274920263829905</c:v>
                </c:pt>
                <c:pt idx="11" formatCode="0.0">
                  <c:v>17.439949293731232</c:v>
                </c:pt>
                <c:pt idx="12" formatCode="0.0">
                  <c:v>16.04856839003391</c:v>
                </c:pt>
                <c:pt idx="13" formatCode="0.0">
                  <c:v>16.012695719478668</c:v>
                </c:pt>
                <c:pt idx="14" formatCode="0.0">
                  <c:v>15.645867572401292</c:v>
                </c:pt>
                <c:pt idx="15" formatCode="0.0">
                  <c:v>16.678332877812544</c:v>
                </c:pt>
                <c:pt idx="16" formatCode="0.0">
                  <c:v>16.334229034429345</c:v>
                </c:pt>
                <c:pt idx="17" formatCode="0.0">
                  <c:v>15.948955551527646</c:v>
                </c:pt>
                <c:pt idx="18" formatCode="0.0">
                  <c:v>15.233313688184637</c:v>
                </c:pt>
                <c:pt idx="19" formatCode="0.0">
                  <c:v>15.0814429428524</c:v>
                </c:pt>
                <c:pt idx="20" formatCode="0.0">
                  <c:v>13.259327251999409</c:v>
                </c:pt>
                <c:pt idx="21" formatCode="0.0">
                  <c:v>12.661709044852637</c:v>
                </c:pt>
                <c:pt idx="22" formatCode="0.0">
                  <c:v>12.078708628934008</c:v>
                </c:pt>
                <c:pt idx="23" formatCode="0.0">
                  <c:v>11.418504143345903</c:v>
                </c:pt>
                <c:pt idx="24" formatCode="0.0">
                  <c:v>11.338744603263109</c:v>
                </c:pt>
                <c:pt idx="25" formatCode="0.0">
                  <c:v>10.997496843310447</c:v>
                </c:pt>
                <c:pt idx="26" formatCode="0.0">
                  <c:v>10.763094281152039</c:v>
                </c:pt>
                <c:pt idx="27" formatCode="0.0">
                  <c:v>10.687597264284484</c:v>
                </c:pt>
                <c:pt idx="28" formatCode="0.0">
                  <c:v>10.390873679981125</c:v>
                </c:pt>
                <c:pt idx="29" formatCode="0.0">
                  <c:v>10.271593152172818</c:v>
                </c:pt>
                <c:pt idx="30" formatCode="0.0">
                  <c:v>10.352175273930111</c:v>
                </c:pt>
                <c:pt idx="31" formatCode="0.0">
                  <c:v>10.169332066439873</c:v>
                </c:pt>
                <c:pt idx="32" formatCode="0.0">
                  <c:v>10.18948065493948</c:v>
                </c:pt>
                <c:pt idx="33" formatCode="0.0">
                  <c:v>10.11340816407094</c:v>
                </c:pt>
                <c:pt idx="34" formatCode="0.0">
                  <c:v>10.049388223560332</c:v>
                </c:pt>
                <c:pt idx="35" formatCode="0.0">
                  <c:v>10.084621406499556</c:v>
                </c:pt>
                <c:pt idx="36" formatCode="0.0">
                  <c:v>10.041146171803376</c:v>
                </c:pt>
                <c:pt idx="37" formatCode="0.0">
                  <c:v>10</c:v>
                </c:pt>
                <c:pt idx="38" formatCode="0.0">
                  <c:v>10.003350462573239</c:v>
                </c:pt>
                <c:pt idx="39" formatCode="0.0">
                  <c:v>10.003350462573239</c:v>
                </c:pt>
                <c:pt idx="40" formatCode="0.0">
                  <c:v>10.006700925146479</c:v>
                </c:pt>
                <c:pt idx="41" formatCode="0.0">
                  <c:v>10.02166055875848</c:v>
                </c:pt>
              </c:numCache>
            </c:numRef>
          </c:val>
          <c:smooth val="1"/>
        </c:ser>
        <c:ser>
          <c:idx val="2"/>
          <c:order val="2"/>
          <c:tx>
            <c:v>Zona "B"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'Prosp+comercial'!$A$19:$A$64</c:f>
              <c:numCache>
                <c:formatCode>General</c:formatCode>
                <c:ptCount val="4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</c:numCache>
            </c:numRef>
          </c:cat>
          <c:val>
            <c:numRef>
              <c:f>'Prosp+comercial'!$DH$19:$DH$64</c:f>
              <c:numCache>
                <c:formatCode>General</c:formatCode>
                <c:ptCount val="46"/>
                <c:pt idx="2" formatCode="0.0">
                  <c:v>20</c:v>
                </c:pt>
                <c:pt idx="3" formatCode="0.0">
                  <c:v>20</c:v>
                </c:pt>
                <c:pt idx="4" formatCode="0.0">
                  <c:v>20</c:v>
                </c:pt>
                <c:pt idx="5" formatCode="0.0">
                  <c:v>20.275128061272902</c:v>
                </c:pt>
                <c:pt idx="6" formatCode="0.0">
                  <c:v>20.694608510308843</c:v>
                </c:pt>
                <c:pt idx="7" formatCode="0.0">
                  <c:v>22.778859212059096</c:v>
                </c:pt>
                <c:pt idx="8" formatCode="0.0">
                  <c:v>26.148978283338664</c:v>
                </c:pt>
                <c:pt idx="9" formatCode="0.0">
                  <c:v>28.40837921030317</c:v>
                </c:pt>
                <c:pt idx="10" formatCode="0.0">
                  <c:v>27.528676970449037</c:v>
                </c:pt>
                <c:pt idx="11" formatCode="0.0">
                  <c:v>26.542847784563637</c:v>
                </c:pt>
                <c:pt idx="12" formatCode="0.0">
                  <c:v>24.700492971180818</c:v>
                </c:pt>
                <c:pt idx="13" formatCode="0.0">
                  <c:v>22.384056115872543</c:v>
                </c:pt>
                <c:pt idx="14" formatCode="0.0">
                  <c:v>22.267102000901392</c:v>
                </c:pt>
                <c:pt idx="15" formatCode="0.0">
                  <c:v>22.030023091230039</c:v>
                </c:pt>
                <c:pt idx="16" formatCode="0.0">
                  <c:v>21.625470295769581</c:v>
                </c:pt>
                <c:pt idx="17" formatCode="0.0">
                  <c:v>22.097831387477566</c:v>
                </c:pt>
                <c:pt idx="18" formatCode="0.0">
                  <c:v>22.333150051193481</c:v>
                </c:pt>
                <c:pt idx="19" formatCode="0.0">
                  <c:v>22.781716768367676</c:v>
                </c:pt>
                <c:pt idx="20" formatCode="0.0">
                  <c:v>22.821702181267195</c:v>
                </c:pt>
                <c:pt idx="21" formatCode="0.0">
                  <c:v>22.62136195140209</c:v>
                </c:pt>
                <c:pt idx="22" formatCode="0.0">
                  <c:v>22.079993362544172</c:v>
                </c:pt>
                <c:pt idx="23" formatCode="0.0">
                  <c:v>21.67842350902319</c:v>
                </c:pt>
                <c:pt idx="24" formatCode="0.0">
                  <c:v>21.113146198814409</c:v>
                </c:pt>
                <c:pt idx="25" formatCode="0.0">
                  <c:v>21.033588550178766</c:v>
                </c:pt>
                <c:pt idx="26" formatCode="0.0">
                  <c:v>20.793626508732309</c:v>
                </c:pt>
                <c:pt idx="27" formatCode="0.0">
                  <c:v>20.801754465761569</c:v>
                </c:pt>
                <c:pt idx="28" formatCode="0.0">
                  <c:v>20.51316958207514</c:v>
                </c:pt>
                <c:pt idx="29" formatCode="0.0">
                  <c:v>20.759514552674645</c:v>
                </c:pt>
                <c:pt idx="30" formatCode="0.0">
                  <c:v>20.300869572034319</c:v>
                </c:pt>
                <c:pt idx="31" formatCode="0.0">
                  <c:v>20.913309771467606</c:v>
                </c:pt>
                <c:pt idx="32" formatCode="0.0">
                  <c:v>20.47976411093757</c:v>
                </c:pt>
                <c:pt idx="33" formatCode="0.0">
                  <c:v>20.508063486785449</c:v>
                </c:pt>
                <c:pt idx="34" formatCode="0.0">
                  <c:v>20.308371823697453</c:v>
                </c:pt>
                <c:pt idx="35" formatCode="0.0">
                  <c:v>20.260210257804523</c:v>
                </c:pt>
                <c:pt idx="36" formatCode="0.0">
                  <c:v>20.18897732329955</c:v>
                </c:pt>
                <c:pt idx="37" formatCode="0.0">
                  <c:v>20.143907436008671</c:v>
                </c:pt>
                <c:pt idx="38" formatCode="0.0">
                  <c:v>20.090591112130472</c:v>
                </c:pt>
                <c:pt idx="39" formatCode="0.0">
                  <c:v>20.049028380118187</c:v>
                </c:pt>
                <c:pt idx="40" formatCode="0.0">
                  <c:v>20.024358655723553</c:v>
                </c:pt>
                <c:pt idx="41" formatCode="0.0">
                  <c:v>20</c:v>
                </c:pt>
                <c:pt idx="42" formatCode="0.0">
                  <c:v>20.008087785448062</c:v>
                </c:pt>
                <c:pt idx="43" formatCode="0.0">
                  <c:v>20.005577783067629</c:v>
                </c:pt>
                <c:pt idx="44" formatCode="0.0">
                  <c:v>20</c:v>
                </c:pt>
                <c:pt idx="45" formatCode="0.0">
                  <c:v>20</c:v>
                </c:pt>
              </c:numCache>
            </c:numRef>
          </c:val>
          <c:smooth val="1"/>
        </c:ser>
        <c:ser>
          <c:idx val="3"/>
          <c:order val="3"/>
          <c:tx>
            <c:v>Zona "A"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'Prosp+comercial'!$A$19:$A$64</c:f>
              <c:numCache>
                <c:formatCode>General</c:formatCode>
                <c:ptCount val="4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</c:numCache>
            </c:numRef>
          </c:cat>
          <c:val>
            <c:numRef>
              <c:f>'Prosp+comercial'!$DI$19:$DI$64</c:f>
              <c:numCache>
                <c:formatCode>General</c:formatCode>
                <c:ptCount val="46"/>
                <c:pt idx="2" formatCode="0.0">
                  <c:v>30</c:v>
                </c:pt>
                <c:pt idx="3" formatCode="0.0">
                  <c:v>30.074710873197329</c:v>
                </c:pt>
                <c:pt idx="4" formatCode="0.0">
                  <c:v>30.036934878707214</c:v>
                </c:pt>
                <c:pt idx="5" formatCode="0.0">
                  <c:v>30.666280482155358</c:v>
                </c:pt>
                <c:pt idx="6" formatCode="0.0">
                  <c:v>31.492757035088516</c:v>
                </c:pt>
                <c:pt idx="7" formatCode="0.0">
                  <c:v>31.090705055376713</c:v>
                </c:pt>
                <c:pt idx="8" formatCode="0.0">
                  <c:v>31.410358553370578</c:v>
                </c:pt>
                <c:pt idx="9" formatCode="0.0">
                  <c:v>32.119875914989017</c:v>
                </c:pt>
                <c:pt idx="10" formatCode="0.0">
                  <c:v>32.724994183751477</c:v>
                </c:pt>
                <c:pt idx="11" formatCode="0.0">
                  <c:v>33.453230454036685</c:v>
                </c:pt>
                <c:pt idx="12" formatCode="0.0">
                  <c:v>34.41610275049257</c:v>
                </c:pt>
                <c:pt idx="13" formatCode="0.0">
                  <c:v>34.199318272804533</c:v>
                </c:pt>
                <c:pt idx="14" formatCode="0.0">
                  <c:v>33.225671453843404</c:v>
                </c:pt>
                <c:pt idx="15" formatCode="0.0">
                  <c:v>32.227101716160362</c:v>
                </c:pt>
                <c:pt idx="16" formatCode="0.0">
                  <c:v>31.992405533979081</c:v>
                </c:pt>
                <c:pt idx="17" formatCode="0.0">
                  <c:v>32.030326770824587</c:v>
                </c:pt>
                <c:pt idx="18" formatCode="0.0">
                  <c:v>32.191635664470994</c:v>
                </c:pt>
                <c:pt idx="19" formatCode="0.0">
                  <c:v>32.362343343875615</c:v>
                </c:pt>
                <c:pt idx="20" formatCode="0.0">
                  <c:v>32.836749871657524</c:v>
                </c:pt>
                <c:pt idx="21" formatCode="0.0">
                  <c:v>33.45057359135113</c:v>
                </c:pt>
                <c:pt idx="22" formatCode="0.0">
                  <c:v>34.008980457745807</c:v>
                </c:pt>
                <c:pt idx="23" formatCode="0.0">
                  <c:v>34.012927556436992</c:v>
                </c:pt>
                <c:pt idx="24" formatCode="0.0">
                  <c:v>33.364934741096668</c:v>
                </c:pt>
                <c:pt idx="25" formatCode="0.0">
                  <c:v>32.592458358951276</c:v>
                </c:pt>
                <c:pt idx="26" formatCode="0.0">
                  <c:v>31.85063159296649</c:v>
                </c:pt>
                <c:pt idx="27" formatCode="0.0">
                  <c:v>31.535529553254396</c:v>
                </c:pt>
                <c:pt idx="28" formatCode="0.0">
                  <c:v>31.105309768352335</c:v>
                </c:pt>
                <c:pt idx="29" formatCode="0.0">
                  <c:v>30.694707049699861</c:v>
                </c:pt>
                <c:pt idx="30" formatCode="0.0">
                  <c:v>30.393714745496627</c:v>
                </c:pt>
                <c:pt idx="31" formatCode="0.0">
                  <c:v>30.285222163411447</c:v>
                </c:pt>
                <c:pt idx="32" formatCode="0.0">
                  <c:v>30.19106023065487</c:v>
                </c:pt>
                <c:pt idx="33" formatCode="0.0">
                  <c:v>30.473555007260416</c:v>
                </c:pt>
                <c:pt idx="34" formatCode="0.0">
                  <c:v>30.221890991744903</c:v>
                </c:pt>
                <c:pt idx="35" formatCode="0.0">
                  <c:v>30.247199394223163</c:v>
                </c:pt>
                <c:pt idx="36" formatCode="0.0">
                  <c:v>30.144280554938312</c:v>
                </c:pt>
                <c:pt idx="37" formatCode="0.0">
                  <c:v>30.14448309877055</c:v>
                </c:pt>
                <c:pt idx="38" formatCode="0.0">
                  <c:v>30.046138868568868</c:v>
                </c:pt>
                <c:pt idx="39" formatCode="0.0">
                  <c:v>30.101581334146925</c:v>
                </c:pt>
                <c:pt idx="40" formatCode="0.0">
                  <c:v>30.212747345934726</c:v>
                </c:pt>
                <c:pt idx="41" formatCode="0.0">
                  <c:v>30.002006162245547</c:v>
                </c:pt>
                <c:pt idx="42" formatCode="0.0">
                  <c:v>30.067373519647195</c:v>
                </c:pt>
                <c:pt idx="43" formatCode="0.0">
                  <c:v>30.051184887122176</c:v>
                </c:pt>
                <c:pt idx="44" formatCode="0.0">
                  <c:v>30.074083443413432</c:v>
                </c:pt>
                <c:pt idx="45" formatCode="0.0">
                  <c:v>30.031769639980872</c:v>
                </c:pt>
              </c:numCache>
            </c:numRef>
          </c:val>
          <c:smooth val="1"/>
        </c:ser>
        <c:marker val="1"/>
        <c:axId val="101352576"/>
        <c:axId val="101354496"/>
      </c:lineChart>
      <c:catAx>
        <c:axId val="10135257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E"/>
                </a:pPr>
                <a:r>
                  <a:rPr lang="en-US"/>
                  <a:t>Longitud Total (cm)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lang="es-PE"/>
            </a:pPr>
            <a:endParaRPr lang="es-ES"/>
          </a:p>
        </c:txPr>
        <c:crossAx val="101354496"/>
        <c:crosses val="autoZero"/>
        <c:auto val="1"/>
        <c:lblAlgn val="ctr"/>
        <c:lblOffset val="100"/>
        <c:tickLblSkip val="3"/>
        <c:tickMarkSkip val="1"/>
      </c:catAx>
      <c:valAx>
        <c:axId val="101354496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/>
            </a:pPr>
            <a:endParaRPr lang="es-ES"/>
          </a:p>
        </c:txPr>
        <c:crossAx val="101352576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00B050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plotArea>
      <c:layout>
        <c:manualLayout>
          <c:layoutTarget val="inner"/>
          <c:xMode val="edge"/>
          <c:yMode val="edge"/>
          <c:x val="0.14241023329028726"/>
          <c:y val="6.8396305180739123E-2"/>
          <c:w val="0.83568202831882765"/>
          <c:h val="0.742925383859752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'Prosp+comercial'!$A$19:$A$64</c:f>
              <c:numCache>
                <c:formatCode>General</c:formatCode>
                <c:ptCount val="4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</c:numCache>
            </c:numRef>
          </c:cat>
          <c:val>
            <c:numRef>
              <c:f>'Prosp+comercial'!$CZ$19:$CZ$64</c:f>
              <c:numCache>
                <c:formatCode>0.0</c:formatCode>
                <c:ptCount val="46"/>
                <c:pt idx="0">
                  <c:v>1.8086985547913619E-4</c:v>
                </c:pt>
                <c:pt idx="1">
                  <c:v>5.8914975883456152E-3</c:v>
                </c:pt>
                <c:pt idx="2">
                  <c:v>6.5494833213731955E-3</c:v>
                </c:pt>
                <c:pt idx="3">
                  <c:v>4.5336370306753991E-2</c:v>
                </c:pt>
                <c:pt idx="4">
                  <c:v>0.14537176268790047</c:v>
                </c:pt>
                <c:pt idx="5">
                  <c:v>0.69068422313651001</c:v>
                </c:pt>
                <c:pt idx="6">
                  <c:v>1.4852152136034467</c:v>
                </c:pt>
                <c:pt idx="7">
                  <c:v>3.2288749414466293</c:v>
                </c:pt>
                <c:pt idx="8">
                  <c:v>6.3437497449559261</c:v>
                </c:pt>
                <c:pt idx="9">
                  <c:v>8.0300521841691825</c:v>
                </c:pt>
                <c:pt idx="10">
                  <c:v>7.1681107684039302</c:v>
                </c:pt>
                <c:pt idx="11">
                  <c:v>6.7801234104477528</c:v>
                </c:pt>
                <c:pt idx="12">
                  <c:v>5.2821327849279909</c:v>
                </c:pt>
                <c:pt idx="13">
                  <c:v>4.0837493773534499</c:v>
                </c:pt>
                <c:pt idx="14">
                  <c:v>3.8120541885264223</c:v>
                </c:pt>
                <c:pt idx="15">
                  <c:v>4.0978180969515439</c:v>
                </c:pt>
                <c:pt idx="16">
                  <c:v>3.7288216337376432</c:v>
                </c:pt>
                <c:pt idx="17">
                  <c:v>3.7990646619212129</c:v>
                </c:pt>
                <c:pt idx="18">
                  <c:v>3.6095420388029402</c:v>
                </c:pt>
                <c:pt idx="19">
                  <c:v>3.7779239386109751</c:v>
                </c:pt>
                <c:pt idx="20">
                  <c:v>3.01590705737503</c:v>
                </c:pt>
                <c:pt idx="21">
                  <c:v>2.6816495631631661</c:v>
                </c:pt>
                <c:pt idx="22">
                  <c:v>2.1785636497670176</c:v>
                </c:pt>
                <c:pt idx="23">
                  <c:v>1.6834270809962342</c:v>
                </c:pt>
                <c:pt idx="24">
                  <c:v>1.3288964894715654</c:v>
                </c:pt>
                <c:pt idx="25">
                  <c:v>1.0977991151469839</c:v>
                </c:pt>
                <c:pt idx="26">
                  <c:v>0.83447194058579266</c:v>
                </c:pt>
                <c:pt idx="27">
                  <c:v>0.78892630958699994</c:v>
                </c:pt>
                <c:pt idx="28">
                  <c:v>0.48947413491401154</c:v>
                </c:pt>
                <c:pt idx="29">
                  <c:v>0.54008271862181889</c:v>
                </c:pt>
                <c:pt idx="30">
                  <c:v>0.32833275319908289</c:v>
                </c:pt>
                <c:pt idx="31">
                  <c:v>0.55148469906212638</c:v>
                </c:pt>
                <c:pt idx="32">
                  <c:v>0.33632642054920386</c:v>
                </c:pt>
                <c:pt idx="33">
                  <c:v>0.33151044685902775</c:v>
                </c:pt>
                <c:pt idx="34">
                  <c:v>0.18922726383546057</c:v>
                </c:pt>
                <c:pt idx="35">
                  <c:v>0.18177570191553191</c:v>
                </c:pt>
                <c:pt idx="36">
                  <c:v>0.12120709502502258</c:v>
                </c:pt>
                <c:pt idx="37">
                  <c:v>8.0211438094408644E-2</c:v>
                </c:pt>
                <c:pt idx="38">
                  <c:v>4.9668590553958114E-2</c:v>
                </c:pt>
                <c:pt idx="39">
                  <c:v>3.1507939187135764E-2</c:v>
                </c:pt>
                <c:pt idx="40">
                  <c:v>2.6243271387259577E-2</c:v>
                </c:pt>
                <c:pt idx="41">
                  <c:v>9.6927583116196061E-3</c:v>
                </c:pt>
                <c:pt idx="42">
                  <c:v>7.5603560656861473E-3</c:v>
                </c:pt>
                <c:pt idx="43">
                  <c:v>5.4572040842486543E-3</c:v>
                </c:pt>
                <c:pt idx="44">
                  <c:v>3.8163220407717215E-3</c:v>
                </c:pt>
                <c:pt idx="45">
                  <c:v>1.6365758892952357E-3</c:v>
                </c:pt>
              </c:numCache>
            </c:numRef>
          </c:val>
        </c:ser>
        <c:axId val="101253504"/>
        <c:axId val="101255424"/>
      </c:barChart>
      <c:catAx>
        <c:axId val="101253504"/>
        <c:scaling>
          <c:orientation val="minMax"/>
        </c:scaling>
        <c:axPos val="b"/>
        <c:majorGridlines>
          <c:spPr>
            <a:ln w="3175">
              <a:solidFill>
                <a:srgbClr val="CCFF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Longitud Total (cm)</a:t>
                </a:r>
              </a:p>
            </c:rich>
          </c:tx>
          <c:layout>
            <c:manualLayout>
              <c:xMode val="edge"/>
              <c:yMode val="edge"/>
              <c:x val="0.40688641619328136"/>
              <c:y val="0.896227405536572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101255424"/>
        <c:crosses val="autoZero"/>
        <c:auto val="1"/>
        <c:lblAlgn val="ctr"/>
        <c:lblOffset val="100"/>
        <c:tickLblSkip val="3"/>
        <c:tickMarkSkip val="1"/>
      </c:catAx>
      <c:valAx>
        <c:axId val="101255424"/>
        <c:scaling>
          <c:orientation val="minMax"/>
        </c:scaling>
        <c:axPos val="l"/>
        <c:majorGridlines>
          <c:spPr>
            <a:ln w="3175">
              <a:solidFill>
                <a:srgbClr val="CCFF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Porcentaje</a:t>
                </a:r>
              </a:p>
            </c:rich>
          </c:tx>
          <c:layout>
            <c:manualLayout>
              <c:xMode val="edge"/>
              <c:yMode val="edge"/>
              <c:x val="2.5039123630672948E-2"/>
              <c:y val="0.3136794928935772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101253504"/>
        <c:crosses val="autoZero"/>
        <c:crossBetween val="between"/>
      </c:valAx>
      <c:spPr>
        <a:solidFill>
          <a:srgbClr val="00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chemeClr val="accent6">
        <a:lumMod val="60000"/>
        <a:lumOff val="40000"/>
      </a:schemeClr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6.7164228052288458E-2"/>
          <c:y val="0.11304347826086956"/>
          <c:w val="0.91194096310996031"/>
          <c:h val="0.6695652173913050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'Prosp+comercial'!$A$19:$A$64</c:f>
              <c:numCache>
                <c:formatCode>General</c:formatCode>
                <c:ptCount val="4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</c:numCache>
            </c:numRef>
          </c:cat>
          <c:val>
            <c:numRef>
              <c:f>'Prosp+comercial'!$CI$19:$CI$64</c:f>
              <c:numCache>
                <c:formatCode>0.0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7.4710873197329331E-2</c:v>
                </c:pt>
                <c:pt idx="4">
                  <c:v>3.6934878707212931E-2</c:v>
                </c:pt>
                <c:pt idx="5">
                  <c:v>0.66628048215535929</c:v>
                </c:pt>
                <c:pt idx="6">
                  <c:v>1.4927570350885155</c:v>
                </c:pt>
                <c:pt idx="7">
                  <c:v>1.0907050553767117</c:v>
                </c:pt>
                <c:pt idx="8">
                  <c:v>1.4103585533705774</c:v>
                </c:pt>
                <c:pt idx="9">
                  <c:v>2.1198759149890174</c:v>
                </c:pt>
                <c:pt idx="10">
                  <c:v>2.7249941837514737</c:v>
                </c:pt>
                <c:pt idx="11">
                  <c:v>3.4532304540366878</c:v>
                </c:pt>
                <c:pt idx="12">
                  <c:v>4.4161027504925716</c:v>
                </c:pt>
                <c:pt idx="13">
                  <c:v>4.1993182728045308</c:v>
                </c:pt>
                <c:pt idx="14">
                  <c:v>3.2256714538434021</c:v>
                </c:pt>
                <c:pt idx="15">
                  <c:v>2.2271017161603601</c:v>
                </c:pt>
                <c:pt idx="16">
                  <c:v>1.9924055339790794</c:v>
                </c:pt>
                <c:pt idx="17">
                  <c:v>2.0303267708245882</c:v>
                </c:pt>
                <c:pt idx="18">
                  <c:v>2.1916356644709931</c:v>
                </c:pt>
                <c:pt idx="19">
                  <c:v>2.3623433438756147</c:v>
                </c:pt>
                <c:pt idx="20">
                  <c:v>2.8367498716575219</c:v>
                </c:pt>
                <c:pt idx="21">
                  <c:v>3.4505735913511328</c:v>
                </c:pt>
                <c:pt idx="22">
                  <c:v>4.0089804577458086</c:v>
                </c:pt>
                <c:pt idx="23">
                  <c:v>4.0129275564369946</c:v>
                </c:pt>
                <c:pt idx="24">
                  <c:v>3.3649347410966692</c:v>
                </c:pt>
                <c:pt idx="25">
                  <c:v>2.5924583589512777</c:v>
                </c:pt>
                <c:pt idx="26">
                  <c:v>1.8506315929664898</c:v>
                </c:pt>
                <c:pt idx="27">
                  <c:v>1.5355295532543944</c:v>
                </c:pt>
                <c:pt idx="28">
                  <c:v>1.1053097683523363</c:v>
                </c:pt>
                <c:pt idx="29">
                  <c:v>0.69470704969986108</c:v>
                </c:pt>
                <c:pt idx="30">
                  <c:v>0.39371474549662627</c:v>
                </c:pt>
                <c:pt idx="31">
                  <c:v>0.28522216341144563</c:v>
                </c:pt>
                <c:pt idx="32">
                  <c:v>0.19106023065487021</c:v>
                </c:pt>
                <c:pt idx="33">
                  <c:v>0.47355500726041394</c:v>
                </c:pt>
                <c:pt idx="34">
                  <c:v>0.22189099174490176</c:v>
                </c:pt>
                <c:pt idx="35">
                  <c:v>0.24719939422316345</c:v>
                </c:pt>
                <c:pt idx="36">
                  <c:v>0.14428055493831154</c:v>
                </c:pt>
                <c:pt idx="37">
                  <c:v>0.14448309877055135</c:v>
                </c:pt>
                <c:pt idx="38">
                  <c:v>4.6138868568869271E-2</c:v>
                </c:pt>
                <c:pt idx="39">
                  <c:v>0.10158133414692465</c:v>
                </c:pt>
                <c:pt idx="40">
                  <c:v>0.21274734593472544</c:v>
                </c:pt>
                <c:pt idx="41">
                  <c:v>2.0061622455448901E-3</c:v>
                </c:pt>
                <c:pt idx="42">
                  <c:v>6.7373519647193889E-2</c:v>
                </c:pt>
                <c:pt idx="43">
                  <c:v>5.1184887122176559E-2</c:v>
                </c:pt>
                <c:pt idx="44">
                  <c:v>7.4083443413431385E-2</c:v>
                </c:pt>
                <c:pt idx="45">
                  <c:v>3.176963998087342E-2</c:v>
                </c:pt>
              </c:numCache>
            </c:numRef>
          </c:val>
        </c:ser>
        <c:marker val="1"/>
        <c:axId val="101268096"/>
        <c:axId val="101278080"/>
      </c:lineChart>
      <c:catAx>
        <c:axId val="101268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278080"/>
        <c:crosses val="autoZero"/>
        <c:auto val="1"/>
        <c:lblAlgn val="ctr"/>
        <c:lblOffset val="100"/>
        <c:tickLblSkip val="2"/>
        <c:tickMarkSkip val="1"/>
      </c:catAx>
      <c:valAx>
        <c:axId val="101278080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268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plotArea>
      <c:layout>
        <c:manualLayout>
          <c:layoutTarget val="inner"/>
          <c:xMode val="edge"/>
          <c:yMode val="edge"/>
          <c:x val="0.18473931809134625"/>
          <c:y val="0.29065793052878075"/>
          <c:w val="0.76104566909369786"/>
          <c:h val="0.61245778218564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'Prosp+comercial'!$M$67:$CD$67</c:f>
              <c:numCache>
                <c:formatCode>0.0</c:formatCode>
                <c:ptCount val="70"/>
                <c:pt idx="0">
                  <c:v>29.778325123152726</c:v>
                </c:pt>
                <c:pt idx="1">
                  <c:v>29.295047750103201</c:v>
                </c:pt>
                <c:pt idx="2">
                  <c:v>38.053422639598573</c:v>
                </c:pt>
                <c:pt idx="3">
                  <c:v>26.174666257024231</c:v>
                </c:pt>
                <c:pt idx="4">
                  <c:v>36.732040452111832</c:v>
                </c:pt>
                <c:pt idx="5">
                  <c:v>36.077380952380949</c:v>
                </c:pt>
                <c:pt idx="6">
                  <c:v>37.437262357414426</c:v>
                </c:pt>
                <c:pt idx="8">
                  <c:v>29.779476727365378</c:v>
                </c:pt>
                <c:pt idx="9">
                  <c:v>31.529411764705888</c:v>
                </c:pt>
                <c:pt idx="10">
                  <c:v>29.693273220752868</c:v>
                </c:pt>
                <c:pt idx="11">
                  <c:v>28.555839921041212</c:v>
                </c:pt>
                <c:pt idx="12">
                  <c:v>37.243697478991606</c:v>
                </c:pt>
                <c:pt idx="13">
                  <c:v>37.114247281694865</c:v>
                </c:pt>
                <c:pt idx="14">
                  <c:v>36.77586206896553</c:v>
                </c:pt>
                <c:pt idx="15">
                  <c:v>34.442211055276381</c:v>
                </c:pt>
                <c:pt idx="16">
                  <c:v>37.980891719745216</c:v>
                </c:pt>
                <c:pt idx="17">
                  <c:v>37.145348837209305</c:v>
                </c:pt>
                <c:pt idx="19">
                  <c:v>37.99</c:v>
                </c:pt>
                <c:pt idx="20">
                  <c:v>32.391891891891873</c:v>
                </c:pt>
                <c:pt idx="21">
                  <c:v>36.670103092783499</c:v>
                </c:pt>
                <c:pt idx="22">
                  <c:v>35.724137931034484</c:v>
                </c:pt>
                <c:pt idx="25">
                  <c:v>38.192307692307686</c:v>
                </c:pt>
                <c:pt idx="26">
                  <c:v>29.827751196172258</c:v>
                </c:pt>
                <c:pt idx="28">
                  <c:v>30.482954545454547</c:v>
                </c:pt>
                <c:pt idx="29">
                  <c:v>28.337121212121218</c:v>
                </c:pt>
                <c:pt idx="30">
                  <c:v>26.558988764044955</c:v>
                </c:pt>
                <c:pt idx="31">
                  <c:v>26.166666666666679</c:v>
                </c:pt>
                <c:pt idx="32">
                  <c:v>26.084880636604755</c:v>
                </c:pt>
                <c:pt idx="33">
                  <c:v>29.889795918367348</c:v>
                </c:pt>
                <c:pt idx="34">
                  <c:v>28.63448275862071</c:v>
                </c:pt>
                <c:pt idx="36">
                  <c:v>28.764227642276428</c:v>
                </c:pt>
                <c:pt idx="37">
                  <c:v>31.909090909090921</c:v>
                </c:pt>
                <c:pt idx="38">
                  <c:v>35.395833333333343</c:v>
                </c:pt>
                <c:pt idx="39">
                  <c:v>33.063953488372093</c:v>
                </c:pt>
                <c:pt idx="40">
                  <c:v>30.894988066825782</c:v>
                </c:pt>
                <c:pt idx="41">
                  <c:v>28.31654676258993</c:v>
                </c:pt>
                <c:pt idx="42">
                  <c:v>31.110638297872342</c:v>
                </c:pt>
                <c:pt idx="43">
                  <c:v>28.951051528327703</c:v>
                </c:pt>
                <c:pt idx="44">
                  <c:v>27.049468487101421</c:v>
                </c:pt>
                <c:pt idx="45">
                  <c:v>31.065637065637087</c:v>
                </c:pt>
                <c:pt idx="46">
                  <c:v>27.851515151515155</c:v>
                </c:pt>
                <c:pt idx="47">
                  <c:v>29.472027972027991</c:v>
                </c:pt>
                <c:pt idx="48">
                  <c:v>23.906521739130437</c:v>
                </c:pt>
                <c:pt idx="49">
                  <c:v>31.005076142131983</c:v>
                </c:pt>
                <c:pt idx="50">
                  <c:v>26.588957055214728</c:v>
                </c:pt>
                <c:pt idx="51">
                  <c:v>33.522436245163554</c:v>
                </c:pt>
                <c:pt idx="52">
                  <c:v>37.084507042253513</c:v>
                </c:pt>
                <c:pt idx="53">
                  <c:v>28.693548387096779</c:v>
                </c:pt>
                <c:pt idx="54">
                  <c:v>28.322834645669285</c:v>
                </c:pt>
                <c:pt idx="55">
                  <c:v>30.911764705882366</c:v>
                </c:pt>
                <c:pt idx="56">
                  <c:v>25.34</c:v>
                </c:pt>
                <c:pt idx="57">
                  <c:v>22.26530612244898</c:v>
                </c:pt>
                <c:pt idx="58">
                  <c:v>21.875</c:v>
                </c:pt>
                <c:pt idx="59">
                  <c:v>31.214723926380376</c:v>
                </c:pt>
                <c:pt idx="60">
                  <c:v>32.85606060606063</c:v>
                </c:pt>
                <c:pt idx="61">
                  <c:v>24.07407407407408</c:v>
                </c:pt>
                <c:pt idx="62">
                  <c:v>22.767653758542139</c:v>
                </c:pt>
                <c:pt idx="63">
                  <c:v>22.375</c:v>
                </c:pt>
                <c:pt idx="64">
                  <c:v>23.78125</c:v>
                </c:pt>
                <c:pt idx="65">
                  <c:v>26.4017094017094</c:v>
                </c:pt>
                <c:pt idx="66">
                  <c:v>24.817460317460313</c:v>
                </c:pt>
                <c:pt idx="67">
                  <c:v>26.735537190082642</c:v>
                </c:pt>
                <c:pt idx="68">
                  <c:v>19.477611940298505</c:v>
                </c:pt>
                <c:pt idx="69">
                  <c:v>19.517241379310349</c:v>
                </c:pt>
              </c:numCache>
            </c:numRef>
          </c:xVal>
          <c:yVal>
            <c:numRef>
              <c:f>'Prosp+comercial'!$M$7:$CD$7</c:f>
              <c:numCache>
                <c:formatCode>General</c:formatCode>
                <c:ptCount val="70"/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68">
                  <c:v>1</c:v>
                </c:pt>
                <c:pt idx="69">
                  <c:v>2</c:v>
                </c:pt>
              </c:numCache>
            </c:numRef>
          </c:yVal>
        </c:ser>
        <c:axId val="101300864"/>
        <c:axId val="101311616"/>
      </c:scatterChart>
      <c:valAx>
        <c:axId val="10130086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Talla Media (cm)</a:t>
                </a:r>
              </a:p>
            </c:rich>
          </c:tx>
          <c:layout>
            <c:manualLayout>
              <c:xMode val="edge"/>
              <c:yMode val="edge"/>
              <c:x val="0.39759120471386877"/>
              <c:y val="5.5363321799307995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101311616"/>
        <c:crosses val="autoZero"/>
        <c:crossBetween val="midCat"/>
        <c:majorUnit val="5"/>
      </c:valAx>
      <c:valAx>
        <c:axId val="101311616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Estrato de Profundidad</a:t>
                </a:r>
              </a:p>
            </c:rich>
          </c:tx>
          <c:layout>
            <c:manualLayout>
              <c:xMode val="edge"/>
              <c:yMode val="edge"/>
              <c:x val="3.2128514056224897E-2"/>
              <c:y val="0.241522491349481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101300864"/>
        <c:crosses val="autoZero"/>
        <c:crossBetween val="midCat"/>
        <c:majorUnit val="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plotArea>
      <c:layout>
        <c:manualLayout>
          <c:layoutTarget val="inner"/>
          <c:xMode val="edge"/>
          <c:yMode val="edge"/>
          <c:x val="0.15667326209016691"/>
          <c:y val="0.10622748621897263"/>
          <c:w val="0.8162483531117336"/>
          <c:h val="0.5897456993536067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'Prosp+comercial'!$DA$5:$DD$5</c:f>
              <c:strCache>
                <c:ptCount val="4"/>
                <c:pt idx="0">
                  <c:v>A (3°S)</c:v>
                </c:pt>
                <c:pt idx="1">
                  <c:v>B (4°S)</c:v>
                </c:pt>
                <c:pt idx="2">
                  <c:v>C (5°S)</c:v>
                </c:pt>
                <c:pt idx="3">
                  <c:v>D (6°S)</c:v>
                </c:pt>
              </c:strCache>
            </c:strRef>
          </c:cat>
          <c:val>
            <c:numRef>
              <c:f>'Prosp+comercial'!$DA$17:$DD$17</c:f>
              <c:numCache>
                <c:formatCode>0.00</c:formatCode>
                <c:ptCount val="4"/>
                <c:pt idx="0">
                  <c:v>2.2732186666666672</c:v>
                </c:pt>
                <c:pt idx="1">
                  <c:v>8.1135901875901872</c:v>
                </c:pt>
                <c:pt idx="2">
                  <c:v>7.7353384982511226</c:v>
                </c:pt>
                <c:pt idx="3">
                  <c:v>2.5250000000000002E-2</c:v>
                </c:pt>
              </c:numCache>
            </c:numRef>
          </c:val>
        </c:ser>
        <c:axId val="101855616"/>
        <c:axId val="101857536"/>
      </c:barChart>
      <c:catAx>
        <c:axId val="101855616"/>
        <c:scaling>
          <c:orientation val="minMax"/>
        </c:scaling>
        <c:axPos val="b"/>
        <c:majorGridlines>
          <c:spPr>
            <a:ln w="3175">
              <a:solidFill>
                <a:srgbClr val="FFCC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Zona Latitudinal</a:t>
                </a:r>
              </a:p>
            </c:rich>
          </c:tx>
          <c:layout>
            <c:manualLayout>
              <c:xMode val="edge"/>
              <c:yMode val="edge"/>
              <c:x val="0.40425572528772391"/>
              <c:y val="0.83883072123971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101857536"/>
        <c:crosses val="autoZero"/>
        <c:auto val="1"/>
        <c:lblAlgn val="ctr"/>
        <c:lblOffset val="100"/>
        <c:tickLblSkip val="1"/>
        <c:tickMarkSkip val="1"/>
      </c:catAx>
      <c:valAx>
        <c:axId val="101857536"/>
        <c:scaling>
          <c:orientation val="minMax"/>
          <c:max val="10"/>
        </c:scaling>
        <c:axPos val="l"/>
        <c:majorGridlines>
          <c:spPr>
            <a:ln w="3175">
              <a:solidFill>
                <a:srgbClr val="FFCC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CPUE (t/hora)</a:t>
                </a:r>
              </a:p>
            </c:rich>
          </c:tx>
          <c:layout>
            <c:manualLayout>
              <c:xMode val="edge"/>
              <c:yMode val="edge"/>
              <c:x val="3.0947775628626741E-2"/>
              <c:y val="0.1501835593234551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1018556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CC00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B prst="angl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orientation="landscape" vertic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plotArea>
      <c:layout>
        <c:manualLayout>
          <c:layoutTarget val="inner"/>
          <c:xMode val="edge"/>
          <c:yMode val="edge"/>
          <c:x val="0.18473931809134625"/>
          <c:y val="0.29065793052878075"/>
          <c:w val="0.76104566909369786"/>
          <c:h val="0.61245778218564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'Prosp+comercial'!$M$17:$CD$17</c:f>
              <c:numCache>
                <c:formatCode>0.0</c:formatCode>
                <c:ptCount val="70"/>
                <c:pt idx="0">
                  <c:v>3.4598571428571425</c:v>
                </c:pt>
                <c:pt idx="1">
                  <c:v>3.4598571428571425</c:v>
                </c:pt>
                <c:pt idx="2">
                  <c:v>3.4598571428571425</c:v>
                </c:pt>
                <c:pt idx="3">
                  <c:v>3.4598571428571425</c:v>
                </c:pt>
                <c:pt idx="4">
                  <c:v>3.4598571428571425</c:v>
                </c:pt>
                <c:pt idx="5">
                  <c:v>3.4598571428571425</c:v>
                </c:pt>
                <c:pt idx="6">
                  <c:v>3.4598571428571425</c:v>
                </c:pt>
                <c:pt idx="7">
                  <c:v>3.4598571428571425</c:v>
                </c:pt>
                <c:pt idx="8">
                  <c:v>3.4598571428571425</c:v>
                </c:pt>
                <c:pt idx="9">
                  <c:v>3.4598571428571425</c:v>
                </c:pt>
                <c:pt idx="10">
                  <c:v>3.4598571428571425</c:v>
                </c:pt>
                <c:pt idx="11">
                  <c:v>3.4598571428571425</c:v>
                </c:pt>
                <c:pt idx="12">
                  <c:v>3.4598571428571425</c:v>
                </c:pt>
                <c:pt idx="13">
                  <c:v>3.4598571428571425</c:v>
                </c:pt>
                <c:pt idx="14">
                  <c:v>1.6363636363636365</c:v>
                </c:pt>
                <c:pt idx="15">
                  <c:v>8.75</c:v>
                </c:pt>
                <c:pt idx="16">
                  <c:v>5.1428571428571423</c:v>
                </c:pt>
                <c:pt idx="17">
                  <c:v>5.4285714285714288</c:v>
                </c:pt>
                <c:pt idx="18">
                  <c:v>4.2857142857142856</c:v>
                </c:pt>
                <c:pt idx="19">
                  <c:v>5.5920000000000005</c:v>
                </c:pt>
                <c:pt idx="20">
                  <c:v>5.5920000000000005</c:v>
                </c:pt>
                <c:pt idx="21">
                  <c:v>5.5920000000000005</c:v>
                </c:pt>
                <c:pt idx="22">
                  <c:v>5.5920000000000005</c:v>
                </c:pt>
                <c:pt idx="23">
                  <c:v>5.5920000000000005</c:v>
                </c:pt>
                <c:pt idx="24">
                  <c:v>5.5920000000000005</c:v>
                </c:pt>
                <c:pt idx="25">
                  <c:v>5.5920000000000005</c:v>
                </c:pt>
                <c:pt idx="26">
                  <c:v>5.5920000000000005</c:v>
                </c:pt>
                <c:pt idx="27">
                  <c:v>5.5920000000000005</c:v>
                </c:pt>
                <c:pt idx="28">
                  <c:v>5.5920000000000005</c:v>
                </c:pt>
                <c:pt idx="29">
                  <c:v>22</c:v>
                </c:pt>
                <c:pt idx="30">
                  <c:v>29</c:v>
                </c:pt>
                <c:pt idx="31">
                  <c:v>12.5</c:v>
                </c:pt>
                <c:pt idx="32">
                  <c:v>22</c:v>
                </c:pt>
                <c:pt idx="33">
                  <c:v>7</c:v>
                </c:pt>
                <c:pt idx="34">
                  <c:v>17.5</c:v>
                </c:pt>
                <c:pt idx="35">
                  <c:v>17.90342857142857</c:v>
                </c:pt>
                <c:pt idx="36">
                  <c:v>2</c:v>
                </c:pt>
                <c:pt idx="37">
                  <c:v>1.5</c:v>
                </c:pt>
                <c:pt idx="38">
                  <c:v>0.5</c:v>
                </c:pt>
                <c:pt idx="39">
                  <c:v>1.5</c:v>
                </c:pt>
                <c:pt idx="40">
                  <c:v>4.5</c:v>
                </c:pt>
                <c:pt idx="41">
                  <c:v>15.36</c:v>
                </c:pt>
                <c:pt idx="42">
                  <c:v>21.76</c:v>
                </c:pt>
                <c:pt idx="43">
                  <c:v>25.165048543689323</c:v>
                </c:pt>
                <c:pt idx="44">
                  <c:v>22.90909090909091</c:v>
                </c:pt>
                <c:pt idx="45">
                  <c:v>3.36</c:v>
                </c:pt>
                <c:pt idx="46">
                  <c:v>9.6</c:v>
                </c:pt>
                <c:pt idx="47">
                  <c:v>2.4</c:v>
                </c:pt>
                <c:pt idx="48">
                  <c:v>1.92</c:v>
                </c:pt>
                <c:pt idx="49">
                  <c:v>0.48</c:v>
                </c:pt>
                <c:pt idx="50">
                  <c:v>9.6</c:v>
                </c:pt>
                <c:pt idx="51">
                  <c:v>6.1714285714285717</c:v>
                </c:pt>
                <c:pt idx="52">
                  <c:v>2.4685714285714284</c:v>
                </c:pt>
                <c:pt idx="53">
                  <c:v>0.96</c:v>
                </c:pt>
                <c:pt idx="54">
                  <c:v>1.2</c:v>
                </c:pt>
                <c:pt idx="55">
                  <c:v>2.88</c:v>
                </c:pt>
                <c:pt idx="56">
                  <c:v>4.6671428571428573</c:v>
                </c:pt>
                <c:pt idx="57">
                  <c:v>9.9899999999999984</c:v>
                </c:pt>
                <c:pt idx="58">
                  <c:v>9.9899999999999984</c:v>
                </c:pt>
                <c:pt idx="59">
                  <c:v>9.9899999999999984</c:v>
                </c:pt>
                <c:pt idx="60">
                  <c:v>9.9899999999999984</c:v>
                </c:pt>
                <c:pt idx="61">
                  <c:v>9.9899999999999984</c:v>
                </c:pt>
                <c:pt idx="62">
                  <c:v>4.6671428571428573</c:v>
                </c:pt>
                <c:pt idx="63">
                  <c:v>4.6671428571428573</c:v>
                </c:pt>
                <c:pt idx="64">
                  <c:v>4.6671428571428573</c:v>
                </c:pt>
                <c:pt idx="65">
                  <c:v>4.6671428571428573</c:v>
                </c:pt>
                <c:pt idx="66">
                  <c:v>4.6671428571428573</c:v>
                </c:pt>
                <c:pt idx="67">
                  <c:v>4.6671428571428573</c:v>
                </c:pt>
                <c:pt idx="68" formatCode="0.00">
                  <c:v>0.02</c:v>
                </c:pt>
                <c:pt idx="69" formatCode="0.00">
                  <c:v>3.0499999999999999E-2</c:v>
                </c:pt>
              </c:numCache>
            </c:numRef>
          </c:xVal>
          <c:yVal>
            <c:numRef>
              <c:f>'Prosp+comercial'!$M$7:$CD$7</c:f>
              <c:numCache>
                <c:formatCode>General</c:formatCode>
                <c:ptCount val="70"/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68">
                  <c:v>1</c:v>
                </c:pt>
                <c:pt idx="69">
                  <c:v>2</c:v>
                </c:pt>
              </c:numCache>
            </c:numRef>
          </c:yVal>
        </c:ser>
        <c:axId val="101975936"/>
        <c:axId val="101990784"/>
      </c:scatterChart>
      <c:valAx>
        <c:axId val="10197593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CPUE (t/hora)</a:t>
                </a:r>
              </a:p>
            </c:rich>
          </c:tx>
          <c:layout>
            <c:manualLayout>
              <c:xMode val="edge"/>
              <c:yMode val="edge"/>
              <c:x val="0.39759120471386877"/>
              <c:y val="5.5363321799307995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101990784"/>
        <c:crosses val="autoZero"/>
        <c:crossBetween val="midCat"/>
        <c:majorUnit val="5"/>
      </c:valAx>
      <c:valAx>
        <c:axId val="101990784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Estrato de Profundidad</a:t>
                </a:r>
              </a:p>
            </c:rich>
          </c:tx>
          <c:layout>
            <c:manualLayout>
              <c:xMode val="edge"/>
              <c:yMode val="edge"/>
              <c:x val="3.2128514056224897E-2"/>
              <c:y val="0.241522491349481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101975936"/>
        <c:crosses val="autoZero"/>
        <c:crossBetween val="midCat"/>
        <c:majorUnit val="1"/>
      </c:valAx>
      <c:spPr>
        <a:solidFill>
          <a:schemeClr val="accent6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chemeClr val="accent2">
        <a:lumMod val="40000"/>
        <a:lumOff val="60000"/>
      </a:schemeClr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 prstMaterial="metal">
              <a:bevelT w="165100" prst="coolSlant"/>
            </a:sp3d>
          </c:spPr>
          <c:cat>
            <c:strRef>
              <c:f>'Prosp+comercial'!$EY$4:$EZ$4</c:f>
              <c:strCache>
                <c:ptCount val="2"/>
                <c:pt idx="0">
                  <c:v>PROMEDIO FEB-2012</c:v>
                </c:pt>
                <c:pt idx="1">
                  <c:v>PROMEDIO 2009-2011</c:v>
                </c:pt>
              </c:strCache>
            </c:strRef>
          </c:cat>
          <c:val>
            <c:numRef>
              <c:f>'Prosp+comercial'!$EY$6:$EZ$6</c:f>
              <c:numCache>
                <c:formatCode>General</c:formatCode>
                <c:ptCount val="2"/>
                <c:pt idx="0" formatCode="0.00">
                  <c:v>5.9852103849923699</c:v>
                </c:pt>
                <c:pt idx="1">
                  <c:v>4</c:v>
                </c:pt>
              </c:numCache>
            </c:numRef>
          </c:val>
        </c:ser>
        <c:axId val="102002048"/>
        <c:axId val="102024320"/>
      </c:barChart>
      <c:catAx>
        <c:axId val="10200204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102024320"/>
        <c:crosses val="autoZero"/>
        <c:auto val="1"/>
        <c:lblAlgn val="ctr"/>
        <c:lblOffset val="100"/>
      </c:catAx>
      <c:valAx>
        <c:axId val="1020243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s-PE"/>
                </a:pPr>
                <a:r>
                  <a:rPr lang="en-US"/>
                  <a:t>CPUE (t/hora)</a:t>
                </a:r>
              </a:p>
            </c:rich>
          </c:tx>
        </c:title>
        <c:numFmt formatCode="0.0" sourceLinked="0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102002048"/>
        <c:crosses val="autoZero"/>
        <c:crossBetween val="between"/>
      </c:valAx>
      <c:spPr>
        <a:solidFill>
          <a:srgbClr val="FFCC00"/>
        </a:solidFill>
      </c:spPr>
    </c:plotArea>
    <c:plotVisOnly val="1"/>
    <c:dispBlanksAs val="gap"/>
  </c:chart>
  <c:spPr>
    <a:solidFill>
      <a:schemeClr val="accent2">
        <a:lumMod val="40000"/>
        <a:lumOff val="60000"/>
      </a:schemeClr>
    </a:solidFill>
    <a:scene3d>
      <a:camera prst="orthographicFront"/>
      <a:lightRig rig="threePt" dir="t"/>
    </a:scene3d>
    <a:sp3d prstMaterial="metal">
      <a:bevelT/>
    </a:sp3d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00CC"/>
              </a:solidFill>
            </c:spPr>
          </c:marker>
          <c:xVal>
            <c:numRef>
              <c:f>MAPA!$I$5:$I$71</c:f>
              <c:numCache>
                <c:formatCode>General</c:formatCode>
                <c:ptCount val="67"/>
                <c:pt idx="0">
                  <c:v>-80.718333333333334</c:v>
                </c:pt>
                <c:pt idx="1">
                  <c:v>-80.75</c:v>
                </c:pt>
                <c:pt idx="2">
                  <c:v>-80.900000000000006</c:v>
                </c:pt>
                <c:pt idx="3">
                  <c:v>-80.908333333333331</c:v>
                </c:pt>
                <c:pt idx="4">
                  <c:v>-80.95</c:v>
                </c:pt>
                <c:pt idx="5">
                  <c:v>-80.906666666666666</c:v>
                </c:pt>
                <c:pt idx="6">
                  <c:v>-80.898333333333326</c:v>
                </c:pt>
                <c:pt idx="7">
                  <c:v>-80.94</c:v>
                </c:pt>
                <c:pt idx="8">
                  <c:v>-80.943333333333328</c:v>
                </c:pt>
                <c:pt idx="9">
                  <c:v>-80.938333333333333</c:v>
                </c:pt>
                <c:pt idx="10">
                  <c:v>-80.954999999999998</c:v>
                </c:pt>
                <c:pt idx="11">
                  <c:v>-81.074200000000005</c:v>
                </c:pt>
                <c:pt idx="12">
                  <c:v>-81.076916666666662</c:v>
                </c:pt>
                <c:pt idx="13">
                  <c:v>-81.112549999999999</c:v>
                </c:pt>
                <c:pt idx="14">
                  <c:v>-81.091833333333327</c:v>
                </c:pt>
                <c:pt idx="15">
                  <c:v>-81.069800000000001</c:v>
                </c:pt>
                <c:pt idx="16">
                  <c:v>-81.025549999999996</c:v>
                </c:pt>
                <c:pt idx="17">
                  <c:v>-80.98715</c:v>
                </c:pt>
                <c:pt idx="18">
                  <c:v>-80.928399999999996</c:v>
                </c:pt>
                <c:pt idx="19">
                  <c:v>-80.948949999999996</c:v>
                </c:pt>
                <c:pt idx="20">
                  <c:v>-80.834283333333332</c:v>
                </c:pt>
                <c:pt idx="21">
                  <c:v>-81.014116666666666</c:v>
                </c:pt>
                <c:pt idx="22">
                  <c:v>-80.991033333333334</c:v>
                </c:pt>
                <c:pt idx="23">
                  <c:v>-80.983733333333333</c:v>
                </c:pt>
                <c:pt idx="24">
                  <c:v>-81.039633333333327</c:v>
                </c:pt>
                <c:pt idx="25">
                  <c:v>-81.353333333333339</c:v>
                </c:pt>
                <c:pt idx="26" formatCode="0.0000">
                  <c:v>-81.203166666666661</c:v>
                </c:pt>
                <c:pt idx="27" formatCode="0.0000">
                  <c:v>-81.153499999999994</c:v>
                </c:pt>
                <c:pt idx="28" formatCode="0.0000">
                  <c:v>-81.151333333333326</c:v>
                </c:pt>
                <c:pt idx="29" formatCode="0.0000">
                  <c:v>-81.117666666666665</c:v>
                </c:pt>
                <c:pt idx="30" formatCode="0.0000">
                  <c:v>-81.144999999999996</c:v>
                </c:pt>
                <c:pt idx="31" formatCode="0.0000">
                  <c:v>-81.144999999999996</c:v>
                </c:pt>
                <c:pt idx="32" formatCode="0.0000">
                  <c:v>-81.233333333333334</c:v>
                </c:pt>
                <c:pt idx="33" formatCode="0.0000">
                  <c:v>-81.346666666666664</c:v>
                </c:pt>
                <c:pt idx="34" formatCode="0.0000">
                  <c:v>-81.346833333333336</c:v>
                </c:pt>
                <c:pt idx="35" formatCode="0.0000">
                  <c:v>-81.388499999999993</c:v>
                </c:pt>
                <c:pt idx="36" formatCode="0.0000">
                  <c:v>-81.283333333333331</c:v>
                </c:pt>
                <c:pt idx="37" formatCode="0.0000">
                  <c:v>-81.208333333333329</c:v>
                </c:pt>
                <c:pt idx="38" formatCode="0.0000">
                  <c:v>-81.150000000000006</c:v>
                </c:pt>
                <c:pt idx="39" formatCode="0.0000">
                  <c:v>-81.286666666666662</c:v>
                </c:pt>
                <c:pt idx="40" formatCode="0.0000">
                  <c:v>-81.356666666666669</c:v>
                </c:pt>
                <c:pt idx="41" formatCode="0.0000">
                  <c:v>-81.314999999999998</c:v>
                </c:pt>
                <c:pt idx="42" formatCode="0.0000">
                  <c:v>-81.078333333333333</c:v>
                </c:pt>
                <c:pt idx="43" formatCode="0.0000">
                  <c:v>-81.084999999999994</c:v>
                </c:pt>
                <c:pt idx="44" formatCode="0.0000">
                  <c:v>-81.166666666666671</c:v>
                </c:pt>
                <c:pt idx="45" formatCode="0.0000">
                  <c:v>-81.286666666666662</c:v>
                </c:pt>
                <c:pt idx="46" formatCode="0.0000">
                  <c:v>-81.266666666666666</c:v>
                </c:pt>
                <c:pt idx="47" formatCode="0.0000">
                  <c:v>-81.25333333333333</c:v>
                </c:pt>
              </c:numCache>
            </c:numRef>
          </c:xVal>
          <c:yVal>
            <c:numRef>
              <c:f>MAPA!$H$5:$H$71</c:f>
              <c:numCache>
                <c:formatCode>General</c:formatCode>
                <c:ptCount val="67"/>
                <c:pt idx="0">
                  <c:v>-3.5016666666666669</c:v>
                </c:pt>
                <c:pt idx="1">
                  <c:v>-3.4533333333333331</c:v>
                </c:pt>
                <c:pt idx="2">
                  <c:v>-3.4350000000000001</c:v>
                </c:pt>
                <c:pt idx="3">
                  <c:v>-3.49</c:v>
                </c:pt>
                <c:pt idx="4">
                  <c:v>-3.4483333333333333</c:v>
                </c:pt>
                <c:pt idx="5">
                  <c:v>-3.4966666666666666</c:v>
                </c:pt>
                <c:pt idx="6">
                  <c:v>-3.56</c:v>
                </c:pt>
                <c:pt idx="7">
                  <c:v>-3.6233333333333331</c:v>
                </c:pt>
                <c:pt idx="8">
                  <c:v>-3.4</c:v>
                </c:pt>
                <c:pt idx="9">
                  <c:v>-3.5516666666666667</c:v>
                </c:pt>
                <c:pt idx="10">
                  <c:v>-3.6383333333333332</c:v>
                </c:pt>
                <c:pt idx="11">
                  <c:v>-3.6514666666666669</c:v>
                </c:pt>
                <c:pt idx="12">
                  <c:v>-3.9415333333333331</c:v>
                </c:pt>
                <c:pt idx="13">
                  <c:v>-3.8970333333333333</c:v>
                </c:pt>
                <c:pt idx="14">
                  <c:v>-3.8794833333333334</c:v>
                </c:pt>
                <c:pt idx="15">
                  <c:v>-3.8262833333333335</c:v>
                </c:pt>
                <c:pt idx="16">
                  <c:v>-3.7869166666666665</c:v>
                </c:pt>
                <c:pt idx="17">
                  <c:v>-3.7664499999999999</c:v>
                </c:pt>
                <c:pt idx="18">
                  <c:v>-3.7871166666666665</c:v>
                </c:pt>
                <c:pt idx="19">
                  <c:v>-3.7584833333333334</c:v>
                </c:pt>
                <c:pt idx="20">
                  <c:v>-3.8208166666666665</c:v>
                </c:pt>
                <c:pt idx="21">
                  <c:v>-3.8531666666666666</c:v>
                </c:pt>
                <c:pt idx="22">
                  <c:v>-3.7953666666666668</c:v>
                </c:pt>
                <c:pt idx="23">
                  <c:v>-3.7507833333333331</c:v>
                </c:pt>
                <c:pt idx="24">
                  <c:v>-3.80185</c:v>
                </c:pt>
                <c:pt idx="25">
                  <c:v>-4.9450000000000003</c:v>
                </c:pt>
                <c:pt idx="26" formatCode="0.0000">
                  <c:v>-4.1068333333333333</c:v>
                </c:pt>
                <c:pt idx="27" formatCode="0.0000">
                  <c:v>-4.0666666666666664</c:v>
                </c:pt>
                <c:pt idx="28" formatCode="0.0000">
                  <c:v>-4.0528333333333331</c:v>
                </c:pt>
                <c:pt idx="29" formatCode="0.0000">
                  <c:v>-4.008</c:v>
                </c:pt>
                <c:pt idx="30" formatCode="0.0000">
                  <c:v>-4.0315000000000003</c:v>
                </c:pt>
                <c:pt idx="31" formatCode="0.0000">
                  <c:v>-4.0026666666666664</c:v>
                </c:pt>
                <c:pt idx="32" formatCode="0.0000">
                  <c:v>-4.1585000000000001</c:v>
                </c:pt>
                <c:pt idx="33" formatCode="0.0000">
                  <c:v>-4.362166666666667</c:v>
                </c:pt>
                <c:pt idx="34" formatCode="0.0000">
                  <c:v>-4.3620000000000001</c:v>
                </c:pt>
                <c:pt idx="35" formatCode="0.0000">
                  <c:v>-4.4370000000000003</c:v>
                </c:pt>
                <c:pt idx="36" formatCode="0.0000">
                  <c:v>-5.4783333333333335</c:v>
                </c:pt>
                <c:pt idx="37" formatCode="0.0000">
                  <c:v>-5.3566666666666665</c:v>
                </c:pt>
                <c:pt idx="38" formatCode="0.0000">
                  <c:v>-5.4550000000000001</c:v>
                </c:pt>
                <c:pt idx="39" formatCode="0.0000">
                  <c:v>-5.4883333333333333</c:v>
                </c:pt>
                <c:pt idx="40" formatCode="0.0000">
                  <c:v>-5.3816666666666668</c:v>
                </c:pt>
                <c:pt idx="41" formatCode="0.0000">
                  <c:v>-5.3366666666666669</c:v>
                </c:pt>
                <c:pt idx="42" formatCode="0.0000">
                  <c:v>-5.5333333333333332</c:v>
                </c:pt>
                <c:pt idx="43" formatCode="0.0000">
                  <c:v>-5.6283333333333339</c:v>
                </c:pt>
                <c:pt idx="44" formatCode="0.0000">
                  <c:v>-5.6616666666666671</c:v>
                </c:pt>
                <c:pt idx="45" formatCode="0.0000">
                  <c:v>-5.6383333333333336</c:v>
                </c:pt>
                <c:pt idx="46" formatCode="0.0000">
                  <c:v>-5.5766666666666662</c:v>
                </c:pt>
                <c:pt idx="47" formatCode="0.0000">
                  <c:v>-5.5449999999999999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9"/>
            <c:spPr>
              <a:noFill/>
            </c:spPr>
          </c:marker>
          <c:xVal>
            <c:numRef>
              <c:f>MAPA!$K$5:$K$78</c:f>
              <c:numCache>
                <c:formatCode>General</c:formatCode>
                <c:ptCount val="74"/>
                <c:pt idx="48" formatCode="0.0000">
                  <c:v>-81.366833333333332</c:v>
                </c:pt>
                <c:pt idx="49" formatCode="0.0000">
                  <c:v>-81.366683333333327</c:v>
                </c:pt>
                <c:pt idx="50" formatCode="0.0000">
                  <c:v>-81.351183333333339</c:v>
                </c:pt>
                <c:pt idx="51" formatCode="0.0000">
                  <c:v>-81.368316666666672</c:v>
                </c:pt>
                <c:pt idx="52" formatCode="0.0000">
                  <c:v>-81.367266666666666</c:v>
                </c:pt>
                <c:pt idx="53" formatCode="0.0000">
                  <c:v>-81.401116666666667</c:v>
                </c:pt>
                <c:pt idx="54" formatCode="0.0000">
                  <c:v>-81.351633333333339</c:v>
                </c:pt>
                <c:pt idx="55" formatCode="0.0000">
                  <c:v>-81.383516666666665</c:v>
                </c:pt>
                <c:pt idx="56" formatCode="0.0000">
                  <c:v>-81.334683333333331</c:v>
                </c:pt>
                <c:pt idx="57" formatCode="0.0000">
                  <c:v>-81.301000000000002</c:v>
                </c:pt>
                <c:pt idx="58" formatCode="0.0000">
                  <c:v>-81.367500000000007</c:v>
                </c:pt>
                <c:pt idx="59" formatCode="0.0000">
                  <c:v>-81.400499999999994</c:v>
                </c:pt>
                <c:pt idx="60" formatCode="0.0000">
                  <c:v>-81.383833333333328</c:v>
                </c:pt>
                <c:pt idx="61" formatCode="0.0000">
                  <c:v>-81.316900000000004</c:v>
                </c:pt>
                <c:pt idx="62" formatCode="0.0000">
                  <c:v>-81.38366666666667</c:v>
                </c:pt>
                <c:pt idx="63" formatCode="0.0000">
                  <c:v>-81.400566666666663</c:v>
                </c:pt>
                <c:pt idx="64" formatCode="0.0000">
                  <c:v>-81.367983333333328</c:v>
                </c:pt>
                <c:pt idx="65" formatCode="0.0000">
                  <c:v>-81.401133333333334</c:v>
                </c:pt>
                <c:pt idx="66" formatCode="0.0000">
                  <c:v>-81.383833333333328</c:v>
                </c:pt>
                <c:pt idx="67" formatCode="0.0000">
                  <c:v>-81.375833333333333</c:v>
                </c:pt>
                <c:pt idx="68" formatCode="0.0000">
                  <c:v>-81.38</c:v>
                </c:pt>
                <c:pt idx="69" formatCode="0.0000">
                  <c:v>-81.37466666666667</c:v>
                </c:pt>
                <c:pt idx="70" formatCode="0.0000">
                  <c:v>-81.382333333333335</c:v>
                </c:pt>
                <c:pt idx="71" formatCode="0.0000">
                  <c:v>-81.385499999999993</c:v>
                </c:pt>
                <c:pt idx="72" formatCode="0.0000">
                  <c:v>-81.385499999999993</c:v>
                </c:pt>
                <c:pt idx="73" formatCode="0.0000">
                  <c:v>-81.370166666666663</c:v>
                </c:pt>
              </c:numCache>
            </c:numRef>
          </c:xVal>
          <c:yVal>
            <c:numRef>
              <c:f>MAPA!$J$5:$J$78</c:f>
              <c:numCache>
                <c:formatCode>General</c:formatCode>
                <c:ptCount val="74"/>
                <c:pt idx="48" formatCode="0.0000">
                  <c:v>-5.0000166666666663</c:v>
                </c:pt>
                <c:pt idx="49" formatCode="0.0000">
                  <c:v>-5.0506333333333338</c:v>
                </c:pt>
                <c:pt idx="50" formatCode="0.0000">
                  <c:v>-4.9670000000000005</c:v>
                </c:pt>
                <c:pt idx="51" formatCode="0.0000">
                  <c:v>-4.9007666666666667</c:v>
                </c:pt>
                <c:pt idx="52" formatCode="0.0000">
                  <c:v>-4.9344999999999999</c:v>
                </c:pt>
                <c:pt idx="53" formatCode="0.0000">
                  <c:v>-4.8674999999999997</c:v>
                </c:pt>
                <c:pt idx="54" formatCode="0.0000">
                  <c:v>-4.9675666666666665</c:v>
                </c:pt>
                <c:pt idx="55" formatCode="0.0000">
                  <c:v>-4.8849</c:v>
                </c:pt>
                <c:pt idx="56" formatCode="0.0000">
                  <c:v>-4.9347666666666665</c:v>
                </c:pt>
                <c:pt idx="57" formatCode="0.0000">
                  <c:v>-4.9836666666666662</c:v>
                </c:pt>
                <c:pt idx="58" formatCode="0.0000">
                  <c:v>-4.9333333333333336</c:v>
                </c:pt>
                <c:pt idx="59" formatCode="0.0000">
                  <c:v>-4.8680000000000003</c:v>
                </c:pt>
                <c:pt idx="60" formatCode="0.0000">
                  <c:v>-4.9005000000000001</c:v>
                </c:pt>
                <c:pt idx="61" formatCode="0.0000">
                  <c:v>-4.9682166666666667</c:v>
                </c:pt>
                <c:pt idx="62" formatCode="0.0000">
                  <c:v>-4.9013333333333335</c:v>
                </c:pt>
                <c:pt idx="63" formatCode="0.0000">
                  <c:v>-4.8667333333333334</c:v>
                </c:pt>
                <c:pt idx="64" formatCode="0.0000">
                  <c:v>-4.95</c:v>
                </c:pt>
                <c:pt idx="65" formatCode="0.0000">
                  <c:v>-4.8681666666666672</c:v>
                </c:pt>
                <c:pt idx="66" formatCode="0.0000">
                  <c:v>-4.9175000000000004</c:v>
                </c:pt>
                <c:pt idx="67" formatCode="0.0000">
                  <c:v>-4.971166666666667</c:v>
                </c:pt>
                <c:pt idx="68" formatCode="0.0000">
                  <c:v>-5.0025000000000004</c:v>
                </c:pt>
                <c:pt idx="69" formatCode="0.0000">
                  <c:v>-4.9906666666666668</c:v>
                </c:pt>
                <c:pt idx="70" formatCode="0.0000">
                  <c:v>-5.0216666666666665</c:v>
                </c:pt>
                <c:pt idx="71" formatCode="0.0000">
                  <c:v>-5.0609999999999999</c:v>
                </c:pt>
                <c:pt idx="72" formatCode="0.0000">
                  <c:v>-5.0943333333333332</c:v>
                </c:pt>
                <c:pt idx="73" formatCode="0.0000">
                  <c:v>-5.1291666666666664</c:v>
                </c:pt>
              </c:numCache>
            </c:numRef>
          </c:yVal>
        </c:ser>
        <c:axId val="102098048"/>
        <c:axId val="102099968"/>
      </c:scatterChart>
      <c:valAx>
        <c:axId val="102098048"/>
        <c:scaling>
          <c:orientation val="minMax"/>
          <c:max val="-80"/>
          <c:min val="-82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102099968"/>
        <c:crosses val="autoZero"/>
        <c:crossBetween val="midCat"/>
      </c:valAx>
      <c:valAx>
        <c:axId val="102099968"/>
        <c:scaling>
          <c:orientation val="minMax"/>
          <c:max val="-3"/>
          <c:min val="-6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102098048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9646086530426055E-2"/>
          <c:y val="0.11981593780587964"/>
          <c:w val="0.89557599520879005"/>
          <c:h val="0.695854100334147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'%barco'!$A$18:$A$68</c:f>
              <c:numCache>
                <c:formatCode>General</c:formatCode>
                <c:ptCount val="5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</c:numCache>
            </c:numRef>
          </c:cat>
          <c:val>
            <c:numRef>
              <c:f>'%barco'!$BX$18:$BX$68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0.11699926766906468</c:v>
                </c:pt>
                <c:pt idx="9">
                  <c:v>5.7841028691712815E-2</c:v>
                </c:pt>
                <c:pt idx="10">
                  <c:v>1.0434134301773224</c:v>
                </c:pt>
                <c:pt idx="11">
                  <c:v>2.3376982819074299</c:v>
                </c:pt>
                <c:pt idx="12">
                  <c:v>1.7080739022413627</c:v>
                </c:pt>
                <c:pt idx="13">
                  <c:v>2.2086600093580175</c:v>
                </c:pt>
                <c:pt idx="14">
                  <c:v>3.3197835735089423</c:v>
                </c:pt>
                <c:pt idx="15">
                  <c:v>4.2674153072645389</c:v>
                </c:pt>
                <c:pt idx="16">
                  <c:v>5.4078531935729908</c:v>
                </c:pt>
                <c:pt idx="17">
                  <c:v>6.9157375044231539</c:v>
                </c:pt>
                <c:pt idx="18">
                  <c:v>6.5762470923042917</c:v>
                </c:pt>
                <c:pt idx="19">
                  <c:v>5.0514895849748411</c:v>
                </c:pt>
                <c:pt idx="20">
                  <c:v>3.4877021063192952</c:v>
                </c:pt>
                <c:pt idx="21">
                  <c:v>3.1201614758221963</c:v>
                </c:pt>
                <c:pt idx="22">
                  <c:v>3.1795471682944436</c:v>
                </c:pt>
                <c:pt idx="23">
                  <c:v>3.4321613008489944</c:v>
                </c:pt>
                <c:pt idx="24">
                  <c:v>3.6994941885676762</c:v>
                </c:pt>
                <c:pt idx="25">
                  <c:v>4.4424277664058618</c:v>
                </c:pt>
                <c:pt idx="26">
                  <c:v>5.4036924740524723</c:v>
                </c:pt>
                <c:pt idx="27">
                  <c:v>6.2781728760816877</c:v>
                </c:pt>
                <c:pt idx="28">
                  <c:v>6.2843541404214376</c:v>
                </c:pt>
                <c:pt idx="29">
                  <c:v>5.2695796958852492</c:v>
                </c:pt>
                <c:pt idx="30">
                  <c:v>4.0598605862725652</c:v>
                </c:pt>
                <c:pt idx="31">
                  <c:v>2.8981396125624976</c:v>
                </c:pt>
                <c:pt idx="32">
                  <c:v>2.4046812134086029</c:v>
                </c:pt>
                <c:pt idx="33">
                  <c:v>1.7309452815940269</c:v>
                </c:pt>
                <c:pt idx="34">
                  <c:v>1.0879302112389948</c:v>
                </c:pt>
                <c:pt idx="35">
                  <c:v>0.61656804320772018</c:v>
                </c:pt>
                <c:pt idx="36">
                  <c:v>0.44666569689240809</c:v>
                </c:pt>
                <c:pt idx="37">
                  <c:v>0.29920553877426082</c:v>
                </c:pt>
                <c:pt idx="38">
                  <c:v>0.74160007344777779</c:v>
                </c:pt>
                <c:pt idx="39">
                  <c:v>0.34748735258315805</c:v>
                </c:pt>
                <c:pt idx="40">
                  <c:v>0.3871210019986811</c:v>
                </c:pt>
                <c:pt idx="41">
                  <c:v>0.22594728911925147</c:v>
                </c:pt>
                <c:pt idx="42">
                  <c:v>0.22626447829170773</c:v>
                </c:pt>
                <c:pt idx="43">
                  <c:v>7.2254728162244264E-2</c:v>
                </c:pt>
                <c:pt idx="44">
                  <c:v>0.15907914330817358</c:v>
                </c:pt>
                <c:pt idx="45">
                  <c:v>0.33316815354514995</c:v>
                </c:pt>
                <c:pt idx="46">
                  <c:v>3.1417048618094445E-3</c:v>
                </c:pt>
                <c:pt idx="47">
                  <c:v>0.10550877163741681</c:v>
                </c:pt>
                <c:pt idx="48">
                  <c:v>8.0156931015932367E-2</c:v>
                </c:pt>
                <c:pt idx="49">
                  <c:v>0.11601669549331285</c:v>
                </c:pt>
                <c:pt idx="50">
                  <c:v>4.9752123791331884E-2</c:v>
                </c:pt>
              </c:numCache>
            </c:numRef>
          </c:val>
        </c:ser>
        <c:axId val="95736192"/>
        <c:axId val="95737728"/>
      </c:barChart>
      <c:catAx>
        <c:axId val="95736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lang="es-PE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737728"/>
        <c:crosses val="autoZero"/>
        <c:auto val="1"/>
        <c:lblAlgn val="ctr"/>
        <c:lblOffset val="100"/>
        <c:tickLblSkip val="3"/>
        <c:tickMarkSkip val="1"/>
      </c:catAx>
      <c:valAx>
        <c:axId val="95737728"/>
        <c:scaling>
          <c:orientation val="minMax"/>
        </c:scaling>
        <c:axPos val="l"/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736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plotArea>
      <c:layout>
        <c:manualLayout>
          <c:layoutTarget val="inner"/>
          <c:xMode val="edge"/>
          <c:yMode val="edge"/>
          <c:x val="8.3172225554039275E-2"/>
          <c:y val="4.6511627906976813E-2"/>
          <c:w val="0.8897493896478611"/>
          <c:h val="0.83720930232558233"/>
        </c:manualLayout>
      </c:layout>
      <c:lineChart>
        <c:grouping val="standard"/>
        <c:ser>
          <c:idx val="0"/>
          <c:order val="0"/>
          <c:tx>
            <c:v>Zona"D"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'%AREA'!$A$19:$A$64</c:f>
              <c:numCache>
                <c:formatCode>General</c:formatCode>
                <c:ptCount val="4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</c:numCache>
            </c:numRef>
          </c:cat>
          <c:val>
            <c:numRef>
              <c:f>'%AREA'!$DB$19:$DB$64</c:f>
              <c:numCache>
                <c:formatCode>General</c:formatCode>
                <c:ptCount val="46"/>
                <c:pt idx="0">
                  <c:v>1.6324149141625433</c:v>
                </c:pt>
                <c:pt idx="1">
                  <c:v>5.0381414878492476</c:v>
                </c:pt>
                <c:pt idx="2">
                  <c:v>10.976697257991368</c:v>
                </c:pt>
                <c:pt idx="3">
                  <c:v>14.241527086316452</c:v>
                </c:pt>
                <c:pt idx="4">
                  <c:v>16.915253028133485</c:v>
                </c:pt>
                <c:pt idx="5">
                  <c:v>18.406771196934411</c:v>
                </c:pt>
                <c:pt idx="6">
                  <c:v>15.733045255117379</c:v>
                </c:pt>
                <c:pt idx="7">
                  <c:v>12.468215426792291</c:v>
                </c:pt>
                <c:pt idx="8">
                  <c:v>2.8146226871786508</c:v>
                </c:pt>
                <c:pt idx="9">
                  <c:v>1.1822077730161076</c:v>
                </c:pt>
                <c:pt idx="10">
                  <c:v>0.59110388650805379</c:v>
                </c:pt>
                <c:pt idx="11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v>Zona "C"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'%AREA'!$A$19:$A$64</c:f>
              <c:numCache>
                <c:formatCode>General</c:formatCode>
                <c:ptCount val="4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</c:numCache>
            </c:numRef>
          </c:cat>
          <c:val>
            <c:numRef>
              <c:f>'%AREA'!$DC$19:$DC$64</c:f>
              <c:numCache>
                <c:formatCode>General</c:formatCode>
                <c:ptCount val="46"/>
                <c:pt idx="2" formatCode="0.0">
                  <c:v>10.027318538676429</c:v>
                </c:pt>
                <c:pt idx="3" formatCode="0.0">
                  <c:v>10.204429083130348</c:v>
                </c:pt>
                <c:pt idx="4" formatCode="0.0">
                  <c:v>10.661012055462374</c:v>
                </c:pt>
                <c:pt idx="5" formatCode="0.0">
                  <c:v>12.107820899672483</c:v>
                </c:pt>
                <c:pt idx="6" formatCode="0.0">
                  <c:v>13.874164109364393</c:v>
                </c:pt>
                <c:pt idx="7" formatCode="0.0">
                  <c:v>17.540119117979337</c:v>
                </c:pt>
                <c:pt idx="8" formatCode="0.0">
                  <c:v>18.724865999756133</c:v>
                </c:pt>
                <c:pt idx="9" formatCode="0.0">
                  <c:v>18.708180104171419</c:v>
                </c:pt>
                <c:pt idx="10" formatCode="0.0">
                  <c:v>17.715562166874996</c:v>
                </c:pt>
                <c:pt idx="11" formatCode="0.0">
                  <c:v>16.820980339120261</c:v>
                </c:pt>
                <c:pt idx="12" formatCode="0.0">
                  <c:v>15.506173302183452</c:v>
                </c:pt>
                <c:pt idx="13" formatCode="0.0">
                  <c:v>15.192670591522225</c:v>
                </c:pt>
                <c:pt idx="14" formatCode="0.0">
                  <c:v>15.922621943169407</c:v>
                </c:pt>
                <c:pt idx="15" formatCode="0.0">
                  <c:v>16.471274548906973</c:v>
                </c:pt>
                <c:pt idx="16" formatCode="0.0">
                  <c:v>15.088624429440333</c:v>
                </c:pt>
                <c:pt idx="17" formatCode="0.0">
                  <c:v>15.01664537364438</c:v>
                </c:pt>
                <c:pt idx="18" formatCode="0.0">
                  <c:v>15.052232016447189</c:v>
                </c:pt>
                <c:pt idx="19" formatCode="0.0">
                  <c:v>13.645360514636121</c:v>
                </c:pt>
                <c:pt idx="20" formatCode="0.0">
                  <c:v>12.686637739210875</c:v>
                </c:pt>
                <c:pt idx="21" formatCode="0.0">
                  <c:v>11.658926476811619</c:v>
                </c:pt>
                <c:pt idx="22" formatCode="0.0">
                  <c:v>11.570571415601753</c:v>
                </c:pt>
                <c:pt idx="23" formatCode="0.0">
                  <c:v>11.013615581872951</c:v>
                </c:pt>
                <c:pt idx="24" formatCode="0.0">
                  <c:v>11.142309430817791</c:v>
                </c:pt>
                <c:pt idx="25" formatCode="0.0">
                  <c:v>10.898548833721614</c:v>
                </c:pt>
                <c:pt idx="26" formatCode="0.0">
                  <c:v>10.443238811985424</c:v>
                </c:pt>
                <c:pt idx="27" formatCode="0.0">
                  <c:v>10.485160177198829</c:v>
                </c:pt>
                <c:pt idx="28" formatCode="0.0">
                  <c:v>10.316202817201537</c:v>
                </c:pt>
                <c:pt idx="29" formatCode="0.0">
                  <c:v>10.306012166826473</c:v>
                </c:pt>
                <c:pt idx="30" formatCode="0.0">
                  <c:v>10.364028052381588</c:v>
                </c:pt>
                <c:pt idx="31" formatCode="0.0">
                  <c:v>10.182907070342122</c:v>
                </c:pt>
                <c:pt idx="32" formatCode="0.0">
                  <c:v>10.315072850966747</c:v>
                </c:pt>
                <c:pt idx="33" formatCode="0.0">
                  <c:v>10.142559391258759</c:v>
                </c:pt>
                <c:pt idx="34" formatCode="0.0">
                  <c:v>10.062876677863406</c:v>
                </c:pt>
                <c:pt idx="35" formatCode="0.0">
                  <c:v>10.045753133281194</c:v>
                </c:pt>
                <c:pt idx="36" formatCode="0.0">
                  <c:v>10.027814315779997</c:v>
                </c:pt>
                <c:pt idx="37" formatCode="0.0">
                  <c:v>10</c:v>
                </c:pt>
                <c:pt idx="38" formatCode="0.0">
                  <c:v>10.007597846010656</c:v>
                </c:pt>
                <c:pt idx="39" formatCode="0.0">
                  <c:v>10.007597846010656</c:v>
                </c:pt>
                <c:pt idx="40" formatCode="0.0">
                  <c:v>10.015195692021312</c:v>
                </c:pt>
                <c:pt idx="41" formatCode="0.0">
                  <c:v>10</c:v>
                </c:pt>
              </c:numCache>
            </c:numRef>
          </c:val>
          <c:smooth val="1"/>
        </c:ser>
        <c:ser>
          <c:idx val="2"/>
          <c:order val="2"/>
          <c:tx>
            <c:v>Zona "B"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'%AREA'!$A$19:$A$64</c:f>
              <c:numCache>
                <c:formatCode>General</c:formatCode>
                <c:ptCount val="4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</c:numCache>
            </c:numRef>
          </c:cat>
          <c:val>
            <c:numRef>
              <c:f>'%AREA'!$DD$19:$DD$64</c:f>
              <c:numCache>
                <c:formatCode>General</c:formatCode>
                <c:ptCount val="46"/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20.309356149941344</c:v>
                </c:pt>
                <c:pt idx="6">
                  <c:v>20.781023256847991</c:v>
                </c:pt>
                <c:pt idx="7">
                  <c:v>23.124571092800796</c:v>
                </c:pt>
                <c:pt idx="8">
                  <c:v>26.913959408596074</c:v>
                </c:pt>
                <c:pt idx="9">
                  <c:v>29.454447531493635</c:v>
                </c:pt>
                <c:pt idx="10">
                  <c:v>28.465303433443559</c:v>
                </c:pt>
                <c:pt idx="11">
                  <c:v>27.35682936491585</c:v>
                </c:pt>
                <c:pt idx="12">
                  <c:v>25.285271163047526</c:v>
                </c:pt>
                <c:pt idx="13">
                  <c:v>22.680651394983979</c:v>
                </c:pt>
                <c:pt idx="14">
                  <c:v>22.54914727083219</c:v>
                </c:pt>
                <c:pt idx="15">
                  <c:v>22.282573885373434</c:v>
                </c:pt>
                <c:pt idx="16">
                  <c:v>21.827691549225555</c:v>
                </c:pt>
                <c:pt idx="17">
                  <c:v>22.358818065498738</c:v>
                </c:pt>
                <c:pt idx="18">
                  <c:v>22.623412216599483</c:v>
                </c:pt>
                <c:pt idx="19">
                  <c:v>23.12778415152615</c:v>
                </c:pt>
                <c:pt idx="20">
                  <c:v>23.172744063398394</c:v>
                </c:pt>
                <c:pt idx="21">
                  <c:v>22.947479937657477</c:v>
                </c:pt>
                <c:pt idx="22">
                  <c:v>22.33876085035892</c:v>
                </c:pt>
                <c:pt idx="23">
                  <c:v>21.887232557523181</c:v>
                </c:pt>
                <c:pt idx="24">
                  <c:v>21.251630316420158</c:v>
                </c:pt>
                <c:pt idx="25">
                  <c:v>21.162175072318771</c:v>
                </c:pt>
                <c:pt idx="26">
                  <c:v>20.89235987087951</c:v>
                </c:pt>
                <c:pt idx="27">
                  <c:v>20.901499009511269</c:v>
                </c:pt>
                <c:pt idx="28">
                  <c:v>20.577011902905483</c:v>
                </c:pt>
                <c:pt idx="29">
                  <c:v>20.854004119946129</c:v>
                </c:pt>
                <c:pt idx="30">
                  <c:v>20.338300106533712</c:v>
                </c:pt>
                <c:pt idx="31">
                  <c:v>21.026932670182173</c:v>
                </c:pt>
                <c:pt idx="32">
                  <c:v>20.539450529157257</c:v>
                </c:pt>
                <c:pt idx="33">
                  <c:v>20.57127056931434</c:v>
                </c:pt>
                <c:pt idx="34">
                  <c:v>20.346735697144357</c:v>
                </c:pt>
                <c:pt idx="35">
                  <c:v>20.292582454720257</c:v>
                </c:pt>
                <c:pt idx="36">
                  <c:v>20.212487584478634</c:v>
                </c:pt>
                <c:pt idx="37">
                  <c:v>20.161810649722913</c:v>
                </c:pt>
                <c:pt idx="38">
                  <c:v>20.101861356991094</c:v>
                </c:pt>
                <c:pt idx="39">
                  <c:v>20.055127895137453</c:v>
                </c:pt>
                <c:pt idx="40">
                  <c:v>20.027389063541978</c:v>
                </c:pt>
                <c:pt idx="41">
                  <c:v>20</c:v>
                </c:pt>
                <c:pt idx="42">
                  <c:v>20.009093969390793</c:v>
                </c:pt>
                <c:pt idx="43">
                  <c:v>20.006271703028133</c:v>
                </c:pt>
                <c:pt idx="44">
                  <c:v>20</c:v>
                </c:pt>
                <c:pt idx="45">
                  <c:v>20</c:v>
                </c:pt>
              </c:numCache>
            </c:numRef>
          </c:val>
          <c:smooth val="1"/>
        </c:ser>
        <c:ser>
          <c:idx val="3"/>
          <c:order val="3"/>
          <c:tx>
            <c:v>Zona "A"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'%AREA'!$A$19:$A$64</c:f>
              <c:numCache>
                <c:formatCode>General</c:formatCode>
                <c:ptCount val="4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</c:numCache>
            </c:numRef>
          </c:cat>
          <c:val>
            <c:numRef>
              <c:f>'%AREA'!$DE$19:$DE$64</c:f>
              <c:numCache>
                <c:formatCode>General</c:formatCode>
                <c:ptCount val="46"/>
                <c:pt idx="2">
                  <c:v>30</c:v>
                </c:pt>
                <c:pt idx="3">
                  <c:v>30.074710873197329</c:v>
                </c:pt>
                <c:pt idx="4">
                  <c:v>30.036934878707214</c:v>
                </c:pt>
                <c:pt idx="5">
                  <c:v>30.666280482155358</c:v>
                </c:pt>
                <c:pt idx="6">
                  <c:v>31.492757035088516</c:v>
                </c:pt>
                <c:pt idx="7">
                  <c:v>31.090705055376713</c:v>
                </c:pt>
                <c:pt idx="8">
                  <c:v>31.410358553370578</c:v>
                </c:pt>
                <c:pt idx="9">
                  <c:v>32.119875914989017</c:v>
                </c:pt>
                <c:pt idx="10">
                  <c:v>32.724994183751477</c:v>
                </c:pt>
                <c:pt idx="11">
                  <c:v>33.453230454036685</c:v>
                </c:pt>
                <c:pt idx="12">
                  <c:v>34.41610275049257</c:v>
                </c:pt>
                <c:pt idx="13">
                  <c:v>34.199318272804533</c:v>
                </c:pt>
                <c:pt idx="14">
                  <c:v>33.225671453843404</c:v>
                </c:pt>
                <c:pt idx="15">
                  <c:v>32.227101716160362</c:v>
                </c:pt>
                <c:pt idx="16">
                  <c:v>31.992405533979081</c:v>
                </c:pt>
                <c:pt idx="17">
                  <c:v>32.030326770824587</c:v>
                </c:pt>
                <c:pt idx="18">
                  <c:v>32.191635664470994</c:v>
                </c:pt>
                <c:pt idx="19">
                  <c:v>32.362343343875615</c:v>
                </c:pt>
                <c:pt idx="20">
                  <c:v>32.836749871657524</c:v>
                </c:pt>
                <c:pt idx="21">
                  <c:v>33.45057359135113</c:v>
                </c:pt>
                <c:pt idx="22">
                  <c:v>34.008980457745807</c:v>
                </c:pt>
                <c:pt idx="23">
                  <c:v>34.012927556436992</c:v>
                </c:pt>
                <c:pt idx="24">
                  <c:v>33.364934741096668</c:v>
                </c:pt>
                <c:pt idx="25">
                  <c:v>32.592458358951276</c:v>
                </c:pt>
                <c:pt idx="26">
                  <c:v>31.85063159296649</c:v>
                </c:pt>
                <c:pt idx="27">
                  <c:v>31.535529553254396</c:v>
                </c:pt>
                <c:pt idx="28">
                  <c:v>31.105309768352335</c:v>
                </c:pt>
                <c:pt idx="29">
                  <c:v>30.694707049699861</c:v>
                </c:pt>
                <c:pt idx="30">
                  <c:v>30.393714745496627</c:v>
                </c:pt>
                <c:pt idx="31">
                  <c:v>30.285222163411447</c:v>
                </c:pt>
                <c:pt idx="32">
                  <c:v>30.19106023065487</c:v>
                </c:pt>
                <c:pt idx="33">
                  <c:v>30.473555007260416</c:v>
                </c:pt>
                <c:pt idx="34">
                  <c:v>30.221890991744903</c:v>
                </c:pt>
                <c:pt idx="35">
                  <c:v>30.247199394223163</c:v>
                </c:pt>
                <c:pt idx="36">
                  <c:v>30.144280554938312</c:v>
                </c:pt>
                <c:pt idx="37">
                  <c:v>30.14448309877055</c:v>
                </c:pt>
                <c:pt idx="38">
                  <c:v>30.046138868568868</c:v>
                </c:pt>
                <c:pt idx="39">
                  <c:v>30.101581334146925</c:v>
                </c:pt>
                <c:pt idx="40">
                  <c:v>30.212747345934726</c:v>
                </c:pt>
                <c:pt idx="41">
                  <c:v>30.002006162245547</c:v>
                </c:pt>
                <c:pt idx="42">
                  <c:v>30.067373519647195</c:v>
                </c:pt>
                <c:pt idx="43">
                  <c:v>30.051184887122176</c:v>
                </c:pt>
                <c:pt idx="44">
                  <c:v>30.074083443413432</c:v>
                </c:pt>
                <c:pt idx="45">
                  <c:v>30.031769639980872</c:v>
                </c:pt>
              </c:numCache>
            </c:numRef>
          </c:val>
          <c:smooth val="1"/>
        </c:ser>
        <c:marker val="1"/>
        <c:axId val="98454144"/>
        <c:axId val="98460800"/>
      </c:lineChart>
      <c:catAx>
        <c:axId val="9845414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E"/>
                </a:pPr>
                <a:r>
                  <a:rPr lang="en-US"/>
                  <a:t>Longitud Total (cm)</a:t>
                </a:r>
              </a:p>
            </c:rich>
          </c:tx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lang="es-PE"/>
            </a:pPr>
            <a:endParaRPr lang="es-ES"/>
          </a:p>
        </c:txPr>
        <c:crossAx val="98460800"/>
        <c:crosses val="autoZero"/>
        <c:auto val="1"/>
        <c:lblAlgn val="ctr"/>
        <c:lblOffset val="100"/>
        <c:tickLblSkip val="3"/>
        <c:tickMarkSkip val="1"/>
      </c:catAx>
      <c:valAx>
        <c:axId val="98460800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/>
            </a:pPr>
            <a:endParaRPr lang="es-ES"/>
          </a:p>
        </c:txPr>
        <c:crossAx val="98454144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00B050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plotArea>
      <c:layout>
        <c:manualLayout>
          <c:layoutTarget val="inner"/>
          <c:xMode val="edge"/>
          <c:yMode val="edge"/>
          <c:x val="0.14241023329028726"/>
          <c:y val="6.8396305180739123E-2"/>
          <c:w val="0.83568202831882765"/>
          <c:h val="0.742925383859752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'%AREA'!$A$19:$A$64</c:f>
              <c:numCache>
                <c:formatCode>General</c:formatCode>
                <c:ptCount val="4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</c:numCache>
            </c:numRef>
          </c:cat>
          <c:val>
            <c:numRef>
              <c:f>'%AREA'!$CV$19:$CV$64</c:f>
              <c:numCache>
                <c:formatCode>0.0</c:formatCode>
                <c:ptCount val="46"/>
                <c:pt idx="0">
                  <c:v>2.5965989459260792E-4</c:v>
                </c:pt>
                <c:pt idx="1">
                  <c:v>8.4579358939051667E-3</c:v>
                </c:pt>
                <c:pt idx="2">
                  <c:v>9.4025515990970657E-3</c:v>
                </c:pt>
                <c:pt idx="3">
                  <c:v>6.5085677786816801E-2</c:v>
                </c:pt>
                <c:pt idx="4">
                  <c:v>0.19068341832058783</c:v>
                </c:pt>
                <c:pt idx="5">
                  <c:v>0.84268509230789201</c:v>
                </c:pt>
                <c:pt idx="6">
                  <c:v>1.7029493201719792</c:v>
                </c:pt>
                <c:pt idx="7">
                  <c:v>4.2131865404474178</c:v>
                </c:pt>
                <c:pt idx="8">
                  <c:v>7.0138345426504527</c:v>
                </c:pt>
                <c:pt idx="9">
                  <c:v>8.7015539497623315</c:v>
                </c:pt>
                <c:pt idx="10">
                  <c:v>7.8294018714581419</c:v>
                </c:pt>
                <c:pt idx="11">
                  <c:v>6.9167898505937053</c:v>
                </c:pt>
                <c:pt idx="12">
                  <c:v>5.2820639140612187</c:v>
                </c:pt>
                <c:pt idx="13">
                  <c:v>3.4965782781685371</c:v>
                </c:pt>
                <c:pt idx="14">
                  <c:v>3.5442545473430593</c:v>
                </c:pt>
                <c:pt idx="15">
                  <c:v>3.452072119120229</c:v>
                </c:pt>
                <c:pt idx="16">
                  <c:v>2.7535211006666787</c:v>
                </c:pt>
                <c:pt idx="17">
                  <c:v>3.0790566516759608</c:v>
                </c:pt>
                <c:pt idx="18">
                  <c:v>3.2717865948875535</c:v>
                </c:pt>
                <c:pt idx="19">
                  <c:v>3.2157398116912512</c:v>
                </c:pt>
                <c:pt idx="20">
                  <c:v>3.0111506051252364</c:v>
                </c:pt>
                <c:pt idx="21">
                  <c:v>2.6230751355110695</c:v>
                </c:pt>
                <c:pt idx="22">
                  <c:v>2.2466086798608922</c:v>
                </c:pt>
                <c:pt idx="23">
                  <c:v>1.7992884133693974</c:v>
                </c:pt>
                <c:pt idx="24">
                  <c:v>1.3770795797768105</c:v>
                </c:pt>
                <c:pt idx="25">
                  <c:v>1.193879283239812</c:v>
                </c:pt>
                <c:pt idx="26">
                  <c:v>0.83721130512194386</c:v>
                </c:pt>
                <c:pt idx="27">
                  <c:v>0.8315578576528202</c:v>
                </c:pt>
                <c:pt idx="28">
                  <c:v>0.54289319021538995</c:v>
                </c:pt>
                <c:pt idx="29">
                  <c:v>0.68850234232842811</c:v>
                </c:pt>
                <c:pt idx="30">
                  <c:v>0.3495551876312103</c:v>
                </c:pt>
                <c:pt idx="31">
                  <c:v>0.73536238803230369</c:v>
                </c:pt>
                <c:pt idx="32">
                  <c:v>0.45071366539506869</c:v>
                </c:pt>
                <c:pt idx="33">
                  <c:v>0.44379869791247362</c:v>
                </c:pt>
                <c:pt idx="34">
                  <c:v>0.25789082469896679</c:v>
                </c:pt>
                <c:pt idx="35">
                  <c:v>0.22000099755037611</c:v>
                </c:pt>
                <c:pt idx="36">
                  <c:v>0.15565136644824168</c:v>
                </c:pt>
                <c:pt idx="37">
                  <c:v>0.11515292863778603</c:v>
                </c:pt>
                <c:pt idx="38">
                  <c:v>7.1305088145502835E-2</c:v>
                </c:pt>
                <c:pt idx="39">
                  <c:v>4.5233342761783278E-2</c:v>
                </c:pt>
                <c:pt idx="40">
                  <c:v>3.7675294559889085E-2</c:v>
                </c:pt>
                <c:pt idx="41">
                  <c:v>1.483640203513239E-4</c:v>
                </c:pt>
                <c:pt idx="42">
                  <c:v>1.0853778004622226E-2</c:v>
                </c:pt>
                <c:pt idx="43">
                  <c:v>7.8344566237009659E-3</c:v>
                </c:pt>
                <c:pt idx="44">
                  <c:v>5.4787779655882992E-3</c:v>
                </c:pt>
                <c:pt idx="45">
                  <c:v>2.3494966686487114E-3</c:v>
                </c:pt>
              </c:numCache>
            </c:numRef>
          </c:val>
        </c:ser>
        <c:axId val="98688000"/>
        <c:axId val="98485376"/>
      </c:barChart>
      <c:catAx>
        <c:axId val="98688000"/>
        <c:scaling>
          <c:orientation val="minMax"/>
        </c:scaling>
        <c:axPos val="b"/>
        <c:majorGridlines>
          <c:spPr>
            <a:ln w="3175">
              <a:solidFill>
                <a:srgbClr val="CCFF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Longitud Total (cm)</a:t>
                </a:r>
              </a:p>
            </c:rich>
          </c:tx>
          <c:layout>
            <c:manualLayout>
              <c:xMode val="edge"/>
              <c:yMode val="edge"/>
              <c:x val="0.40688641619328136"/>
              <c:y val="0.896227405536572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98485376"/>
        <c:crosses val="autoZero"/>
        <c:auto val="1"/>
        <c:lblAlgn val="ctr"/>
        <c:lblOffset val="100"/>
        <c:tickLblSkip val="3"/>
        <c:tickMarkSkip val="1"/>
      </c:catAx>
      <c:valAx>
        <c:axId val="98485376"/>
        <c:scaling>
          <c:orientation val="minMax"/>
        </c:scaling>
        <c:axPos val="l"/>
        <c:majorGridlines>
          <c:spPr>
            <a:ln w="3175">
              <a:solidFill>
                <a:srgbClr val="CCFF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Porcentaje</a:t>
                </a:r>
              </a:p>
            </c:rich>
          </c:tx>
          <c:layout>
            <c:manualLayout>
              <c:xMode val="edge"/>
              <c:yMode val="edge"/>
              <c:x val="2.5039123630672948E-2"/>
              <c:y val="0.3136794928935772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98688000"/>
        <c:crosses val="autoZero"/>
        <c:crossBetween val="between"/>
      </c:valAx>
      <c:spPr>
        <a:solidFill>
          <a:srgbClr val="00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chemeClr val="accent6">
        <a:lumMod val="60000"/>
        <a:lumOff val="40000"/>
      </a:schemeClr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6.7164228052288458E-2"/>
          <c:y val="0.11304347826086956"/>
          <c:w val="0.91194096310996031"/>
          <c:h val="0.6695652173913050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'%AREA'!$A$19:$A$64</c:f>
              <c:numCache>
                <c:formatCode>General</c:formatCode>
                <c:ptCount val="4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</c:numCache>
            </c:numRef>
          </c:cat>
          <c:val>
            <c:numRef>
              <c:f>'%AREA'!$CE$19:$CE$64</c:f>
              <c:numCache>
                <c:formatCode>0.0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7.4710873197329331E-2</c:v>
                </c:pt>
                <c:pt idx="4">
                  <c:v>3.6934878707212931E-2</c:v>
                </c:pt>
                <c:pt idx="5">
                  <c:v>0.66628048215535929</c:v>
                </c:pt>
                <c:pt idx="6">
                  <c:v>1.4927570350885155</c:v>
                </c:pt>
                <c:pt idx="7">
                  <c:v>1.0907050553767117</c:v>
                </c:pt>
                <c:pt idx="8">
                  <c:v>1.4103585533705774</c:v>
                </c:pt>
                <c:pt idx="9">
                  <c:v>2.1198759149890174</c:v>
                </c:pt>
                <c:pt idx="10">
                  <c:v>2.7249941837514737</c:v>
                </c:pt>
                <c:pt idx="11">
                  <c:v>3.4532304540366878</c:v>
                </c:pt>
                <c:pt idx="12">
                  <c:v>4.4161027504925716</c:v>
                </c:pt>
                <c:pt idx="13">
                  <c:v>4.1993182728045308</c:v>
                </c:pt>
                <c:pt idx="14">
                  <c:v>3.2256714538434021</c:v>
                </c:pt>
                <c:pt idx="15">
                  <c:v>2.2271017161603601</c:v>
                </c:pt>
                <c:pt idx="16">
                  <c:v>1.9924055339790794</c:v>
                </c:pt>
                <c:pt idx="17">
                  <c:v>2.0303267708245882</c:v>
                </c:pt>
                <c:pt idx="18">
                  <c:v>2.1916356644709931</c:v>
                </c:pt>
                <c:pt idx="19">
                  <c:v>2.3623433438756147</c:v>
                </c:pt>
                <c:pt idx="20">
                  <c:v>2.8367498716575219</c:v>
                </c:pt>
                <c:pt idx="21">
                  <c:v>3.4505735913511328</c:v>
                </c:pt>
                <c:pt idx="22">
                  <c:v>4.0089804577458086</c:v>
                </c:pt>
                <c:pt idx="23">
                  <c:v>4.0129275564369946</c:v>
                </c:pt>
                <c:pt idx="24">
                  <c:v>3.3649347410966692</c:v>
                </c:pt>
                <c:pt idx="25">
                  <c:v>2.5924583589512777</c:v>
                </c:pt>
                <c:pt idx="26">
                  <c:v>1.8506315929664898</c:v>
                </c:pt>
                <c:pt idx="27">
                  <c:v>1.5355295532543944</c:v>
                </c:pt>
                <c:pt idx="28">
                  <c:v>1.1053097683523363</c:v>
                </c:pt>
                <c:pt idx="29">
                  <c:v>0.69470704969986108</c:v>
                </c:pt>
                <c:pt idx="30">
                  <c:v>0.39371474549662627</c:v>
                </c:pt>
                <c:pt idx="31">
                  <c:v>0.28522216341144563</c:v>
                </c:pt>
                <c:pt idx="32">
                  <c:v>0.19106023065487021</c:v>
                </c:pt>
                <c:pt idx="33">
                  <c:v>0.47355500726041394</c:v>
                </c:pt>
                <c:pt idx="34">
                  <c:v>0.22189099174490176</c:v>
                </c:pt>
                <c:pt idx="35">
                  <c:v>0.24719939422316345</c:v>
                </c:pt>
                <c:pt idx="36">
                  <c:v>0.14428055493831154</c:v>
                </c:pt>
                <c:pt idx="37">
                  <c:v>0.14448309877055135</c:v>
                </c:pt>
                <c:pt idx="38">
                  <c:v>4.6138868568869271E-2</c:v>
                </c:pt>
                <c:pt idx="39">
                  <c:v>0.10158133414692465</c:v>
                </c:pt>
                <c:pt idx="40">
                  <c:v>0.21274734593472544</c:v>
                </c:pt>
                <c:pt idx="41">
                  <c:v>2.0061622455448901E-3</c:v>
                </c:pt>
                <c:pt idx="42">
                  <c:v>6.7373519647193889E-2</c:v>
                </c:pt>
                <c:pt idx="43">
                  <c:v>5.1184887122176559E-2</c:v>
                </c:pt>
                <c:pt idx="44">
                  <c:v>7.4083443413431385E-2</c:v>
                </c:pt>
                <c:pt idx="45">
                  <c:v>3.176963998087342E-2</c:v>
                </c:pt>
              </c:numCache>
            </c:numRef>
          </c:val>
        </c:ser>
        <c:marker val="1"/>
        <c:axId val="98608640"/>
        <c:axId val="98610176"/>
      </c:lineChart>
      <c:catAx>
        <c:axId val="98608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610176"/>
        <c:crosses val="autoZero"/>
        <c:auto val="1"/>
        <c:lblAlgn val="ctr"/>
        <c:lblOffset val="100"/>
        <c:tickLblSkip val="2"/>
        <c:tickMarkSkip val="1"/>
      </c:catAx>
      <c:valAx>
        <c:axId val="98610176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608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plotArea>
      <c:layout>
        <c:manualLayout>
          <c:layoutTarget val="inner"/>
          <c:xMode val="edge"/>
          <c:yMode val="edge"/>
          <c:x val="0.18473931809134625"/>
          <c:y val="0.29065793052878075"/>
          <c:w val="0.76104566909369786"/>
          <c:h val="0.61245778218564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'%AREA'!$M$67:$BZ$67</c:f>
              <c:numCache>
                <c:formatCode>0.0</c:formatCode>
                <c:ptCount val="66"/>
                <c:pt idx="0">
                  <c:v>29.778325123152726</c:v>
                </c:pt>
                <c:pt idx="1">
                  <c:v>29.295047750103201</c:v>
                </c:pt>
                <c:pt idx="2">
                  <c:v>38.053422639598573</c:v>
                </c:pt>
                <c:pt idx="3">
                  <c:v>26.174666257024231</c:v>
                </c:pt>
                <c:pt idx="4">
                  <c:v>36.732040452111832</c:v>
                </c:pt>
                <c:pt idx="5">
                  <c:v>36.077380952380949</c:v>
                </c:pt>
                <c:pt idx="6">
                  <c:v>37.437262357414426</c:v>
                </c:pt>
                <c:pt idx="8">
                  <c:v>29.779476727365378</c:v>
                </c:pt>
                <c:pt idx="9">
                  <c:v>31.529411764705888</c:v>
                </c:pt>
                <c:pt idx="10">
                  <c:v>29.693273220752868</c:v>
                </c:pt>
                <c:pt idx="11">
                  <c:v>28.555839921041212</c:v>
                </c:pt>
                <c:pt idx="12">
                  <c:v>37.243697478991606</c:v>
                </c:pt>
                <c:pt idx="13">
                  <c:v>37.114247281694865</c:v>
                </c:pt>
                <c:pt idx="14">
                  <c:v>36.77586206896553</c:v>
                </c:pt>
                <c:pt idx="15">
                  <c:v>34.442211055276381</c:v>
                </c:pt>
                <c:pt idx="16">
                  <c:v>37.980891719745216</c:v>
                </c:pt>
                <c:pt idx="17">
                  <c:v>37.145348837209305</c:v>
                </c:pt>
                <c:pt idx="19">
                  <c:v>37.99</c:v>
                </c:pt>
                <c:pt idx="20">
                  <c:v>32.391891891891873</c:v>
                </c:pt>
                <c:pt idx="21">
                  <c:v>36.670103092783499</c:v>
                </c:pt>
                <c:pt idx="22">
                  <c:v>35.724137931034484</c:v>
                </c:pt>
                <c:pt idx="25">
                  <c:v>38.192307692307686</c:v>
                </c:pt>
                <c:pt idx="26">
                  <c:v>29.827751196172258</c:v>
                </c:pt>
                <c:pt idx="28">
                  <c:v>30.482954545454547</c:v>
                </c:pt>
                <c:pt idx="29">
                  <c:v>28.337121212121218</c:v>
                </c:pt>
                <c:pt idx="30">
                  <c:v>26.558988764044955</c:v>
                </c:pt>
                <c:pt idx="31">
                  <c:v>26.166666666666679</c:v>
                </c:pt>
                <c:pt idx="32">
                  <c:v>26.084880636604755</c:v>
                </c:pt>
                <c:pt idx="33">
                  <c:v>29.889795918367348</c:v>
                </c:pt>
                <c:pt idx="34">
                  <c:v>28.63448275862071</c:v>
                </c:pt>
                <c:pt idx="36">
                  <c:v>28.764227642276428</c:v>
                </c:pt>
                <c:pt idx="37">
                  <c:v>31.909090909090921</c:v>
                </c:pt>
                <c:pt idx="38">
                  <c:v>35.395833333333343</c:v>
                </c:pt>
                <c:pt idx="39">
                  <c:v>33.063953488372093</c:v>
                </c:pt>
                <c:pt idx="40">
                  <c:v>28.31654676258993</c:v>
                </c:pt>
                <c:pt idx="41">
                  <c:v>31.110638297872342</c:v>
                </c:pt>
                <c:pt idx="42">
                  <c:v>31.065637065637087</c:v>
                </c:pt>
                <c:pt idx="43">
                  <c:v>27.851515151515155</c:v>
                </c:pt>
                <c:pt idx="44">
                  <c:v>29.472027972027991</c:v>
                </c:pt>
                <c:pt idx="45">
                  <c:v>23.906521739130437</c:v>
                </c:pt>
                <c:pt idx="46">
                  <c:v>31.005076142131983</c:v>
                </c:pt>
                <c:pt idx="47">
                  <c:v>26.588957055214728</c:v>
                </c:pt>
                <c:pt idx="48">
                  <c:v>37.084507042253513</c:v>
                </c:pt>
                <c:pt idx="49">
                  <c:v>28.693548387096779</c:v>
                </c:pt>
                <c:pt idx="50">
                  <c:v>28.322834645669285</c:v>
                </c:pt>
                <c:pt idx="51">
                  <c:v>30.911764705882366</c:v>
                </c:pt>
                <c:pt idx="52">
                  <c:v>25.34</c:v>
                </c:pt>
                <c:pt idx="53">
                  <c:v>22.26530612244898</c:v>
                </c:pt>
                <c:pt idx="54">
                  <c:v>21.875</c:v>
                </c:pt>
                <c:pt idx="55">
                  <c:v>31.214723926380376</c:v>
                </c:pt>
                <c:pt idx="56">
                  <c:v>32.85606060606063</c:v>
                </c:pt>
                <c:pt idx="57">
                  <c:v>24.07407407407408</c:v>
                </c:pt>
                <c:pt idx="58">
                  <c:v>22.767653758542139</c:v>
                </c:pt>
                <c:pt idx="59">
                  <c:v>22.375</c:v>
                </c:pt>
                <c:pt idx="60">
                  <c:v>23.78125</c:v>
                </c:pt>
                <c:pt idx="61">
                  <c:v>26.4017094017094</c:v>
                </c:pt>
                <c:pt idx="62">
                  <c:v>24.817460317460313</c:v>
                </c:pt>
                <c:pt idx="63">
                  <c:v>26.735537190082642</c:v>
                </c:pt>
                <c:pt idx="64">
                  <c:v>19.477611940298505</c:v>
                </c:pt>
                <c:pt idx="65">
                  <c:v>19.517241379310349</c:v>
                </c:pt>
              </c:numCache>
            </c:numRef>
          </c:xVal>
          <c:yVal>
            <c:numRef>
              <c:f>'%AREA'!$M$7:$BZ$7</c:f>
              <c:numCache>
                <c:formatCode>General</c:formatCode>
                <c:ptCount val="66"/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64">
                  <c:v>1</c:v>
                </c:pt>
                <c:pt idx="65">
                  <c:v>2</c:v>
                </c:pt>
              </c:numCache>
            </c:numRef>
          </c:yVal>
        </c:ser>
        <c:axId val="98657792"/>
        <c:axId val="98783232"/>
      </c:scatterChart>
      <c:valAx>
        <c:axId val="9865779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Talla Media (cm)</a:t>
                </a:r>
              </a:p>
            </c:rich>
          </c:tx>
          <c:layout>
            <c:manualLayout>
              <c:xMode val="edge"/>
              <c:yMode val="edge"/>
              <c:x val="0.39759120471386877"/>
              <c:y val="5.5363321799307995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98783232"/>
        <c:crosses val="autoZero"/>
        <c:crossBetween val="midCat"/>
        <c:majorUnit val="5"/>
      </c:valAx>
      <c:valAx>
        <c:axId val="98783232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Estrato de Profundidad</a:t>
                </a:r>
              </a:p>
            </c:rich>
          </c:tx>
          <c:layout>
            <c:manualLayout>
              <c:xMode val="edge"/>
              <c:yMode val="edge"/>
              <c:x val="3.2128514056224897E-2"/>
              <c:y val="0.241522491349481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98657792"/>
        <c:crosses val="autoZero"/>
        <c:crossBetween val="midCat"/>
        <c:majorUnit val="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plotArea>
      <c:layout>
        <c:manualLayout>
          <c:layoutTarget val="inner"/>
          <c:xMode val="edge"/>
          <c:yMode val="edge"/>
          <c:x val="0.15667326209016691"/>
          <c:y val="0.10622748621897263"/>
          <c:w val="0.8162483531117336"/>
          <c:h val="0.5897456993536067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'%AREA'!$CW$5:$CZ$5</c:f>
              <c:strCache>
                <c:ptCount val="4"/>
                <c:pt idx="0">
                  <c:v>A (3°S)</c:v>
                </c:pt>
                <c:pt idx="1">
                  <c:v>B (4°S)</c:v>
                </c:pt>
                <c:pt idx="2">
                  <c:v>C (5°S)</c:v>
                </c:pt>
                <c:pt idx="3">
                  <c:v>D (6°S)</c:v>
                </c:pt>
              </c:strCache>
            </c:strRef>
          </c:cat>
          <c:val>
            <c:numRef>
              <c:f>'%AREA'!$CW$17:$CZ$17</c:f>
              <c:numCache>
                <c:formatCode>0.00</c:formatCode>
                <c:ptCount val="4"/>
                <c:pt idx="0">
                  <c:v>2.2732186666666672</c:v>
                </c:pt>
                <c:pt idx="1">
                  <c:v>8.2525744255744247</c:v>
                </c:pt>
                <c:pt idx="2">
                  <c:v>6.4420238095238096</c:v>
                </c:pt>
                <c:pt idx="3">
                  <c:v>2.5250000000000002E-2</c:v>
                </c:pt>
              </c:numCache>
            </c:numRef>
          </c:val>
        </c:ser>
        <c:axId val="98807168"/>
        <c:axId val="98817536"/>
      </c:barChart>
      <c:catAx>
        <c:axId val="98807168"/>
        <c:scaling>
          <c:orientation val="minMax"/>
        </c:scaling>
        <c:axPos val="b"/>
        <c:majorGridlines>
          <c:spPr>
            <a:ln w="3175">
              <a:solidFill>
                <a:srgbClr val="FFCC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Zona Latitudinal</a:t>
                </a:r>
              </a:p>
            </c:rich>
          </c:tx>
          <c:layout>
            <c:manualLayout>
              <c:xMode val="edge"/>
              <c:yMode val="edge"/>
              <c:x val="0.40425572528772391"/>
              <c:y val="0.83883072123971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98817536"/>
        <c:crosses val="autoZero"/>
        <c:auto val="1"/>
        <c:lblAlgn val="ctr"/>
        <c:lblOffset val="100"/>
        <c:tickLblSkip val="1"/>
        <c:tickMarkSkip val="1"/>
      </c:catAx>
      <c:valAx>
        <c:axId val="98817536"/>
        <c:scaling>
          <c:orientation val="minMax"/>
          <c:max val="10"/>
        </c:scaling>
        <c:axPos val="l"/>
        <c:majorGridlines>
          <c:spPr>
            <a:ln w="3175">
              <a:solidFill>
                <a:srgbClr val="FFCC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CPUE (t/hora)</a:t>
                </a:r>
              </a:p>
            </c:rich>
          </c:tx>
          <c:layout>
            <c:manualLayout>
              <c:xMode val="edge"/>
              <c:yMode val="edge"/>
              <c:x val="3.0947775628626741E-2"/>
              <c:y val="0.1501835593234551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988071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CC00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  <a:scene3d>
      <a:camera prst="orthographicFront"/>
      <a:lightRig rig="threePt" dir="t"/>
    </a:scene3d>
    <a:sp3d>
      <a:bevelB prst="angl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plotArea>
      <c:layout>
        <c:manualLayout>
          <c:layoutTarget val="inner"/>
          <c:xMode val="edge"/>
          <c:yMode val="edge"/>
          <c:x val="0.18473931809134625"/>
          <c:y val="0.29065793052878075"/>
          <c:w val="0.76104566909369786"/>
          <c:h val="0.61245778218564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'%AREA'!$M$17:$BZ$17</c:f>
              <c:numCache>
                <c:formatCode>0.0</c:formatCode>
                <c:ptCount val="66"/>
                <c:pt idx="0">
                  <c:v>3.4598571428571425</c:v>
                </c:pt>
                <c:pt idx="1">
                  <c:v>3.4598571428571425</c:v>
                </c:pt>
                <c:pt idx="2">
                  <c:v>3.4598571428571425</c:v>
                </c:pt>
                <c:pt idx="3">
                  <c:v>3.4598571428571425</c:v>
                </c:pt>
                <c:pt idx="4">
                  <c:v>3.4598571428571425</c:v>
                </c:pt>
                <c:pt idx="5">
                  <c:v>3.4598571428571425</c:v>
                </c:pt>
                <c:pt idx="6">
                  <c:v>3.4598571428571425</c:v>
                </c:pt>
                <c:pt idx="7">
                  <c:v>3.4598571428571425</c:v>
                </c:pt>
                <c:pt idx="8">
                  <c:v>3.4598571428571425</c:v>
                </c:pt>
                <c:pt idx="9">
                  <c:v>3.4598571428571425</c:v>
                </c:pt>
                <c:pt idx="10">
                  <c:v>3.4598571428571425</c:v>
                </c:pt>
                <c:pt idx="11">
                  <c:v>3.4598571428571425</c:v>
                </c:pt>
                <c:pt idx="12">
                  <c:v>3.4598571428571425</c:v>
                </c:pt>
                <c:pt idx="13">
                  <c:v>3.4598571428571425</c:v>
                </c:pt>
                <c:pt idx="14">
                  <c:v>1.6363636363636365</c:v>
                </c:pt>
                <c:pt idx="15">
                  <c:v>8.75</c:v>
                </c:pt>
                <c:pt idx="16">
                  <c:v>5.1428571428571423</c:v>
                </c:pt>
                <c:pt idx="17">
                  <c:v>5.4285714285714288</c:v>
                </c:pt>
                <c:pt idx="18">
                  <c:v>4.2857142857142856</c:v>
                </c:pt>
                <c:pt idx="19">
                  <c:v>5.5920000000000005</c:v>
                </c:pt>
                <c:pt idx="20">
                  <c:v>5.5920000000000005</c:v>
                </c:pt>
                <c:pt idx="21">
                  <c:v>5.5920000000000005</c:v>
                </c:pt>
                <c:pt idx="22">
                  <c:v>5.5920000000000005</c:v>
                </c:pt>
                <c:pt idx="23">
                  <c:v>5.5920000000000005</c:v>
                </c:pt>
                <c:pt idx="24">
                  <c:v>5.5920000000000005</c:v>
                </c:pt>
                <c:pt idx="25">
                  <c:v>5.5920000000000005</c:v>
                </c:pt>
                <c:pt idx="26">
                  <c:v>5.5920000000000005</c:v>
                </c:pt>
                <c:pt idx="27">
                  <c:v>5.5920000000000005</c:v>
                </c:pt>
                <c:pt idx="28">
                  <c:v>5.5920000000000005</c:v>
                </c:pt>
                <c:pt idx="29">
                  <c:v>22</c:v>
                </c:pt>
                <c:pt idx="30">
                  <c:v>29</c:v>
                </c:pt>
                <c:pt idx="31">
                  <c:v>12.5</c:v>
                </c:pt>
                <c:pt idx="32">
                  <c:v>22</c:v>
                </c:pt>
                <c:pt idx="33">
                  <c:v>7</c:v>
                </c:pt>
                <c:pt idx="34">
                  <c:v>17.5</c:v>
                </c:pt>
                <c:pt idx="35">
                  <c:v>17.90342857142857</c:v>
                </c:pt>
                <c:pt idx="36">
                  <c:v>2</c:v>
                </c:pt>
                <c:pt idx="37">
                  <c:v>1.5</c:v>
                </c:pt>
                <c:pt idx="38">
                  <c:v>0.5</c:v>
                </c:pt>
                <c:pt idx="39">
                  <c:v>1.5</c:v>
                </c:pt>
                <c:pt idx="40">
                  <c:v>15.36</c:v>
                </c:pt>
                <c:pt idx="41">
                  <c:v>21.76</c:v>
                </c:pt>
                <c:pt idx="42">
                  <c:v>3.36</c:v>
                </c:pt>
                <c:pt idx="43">
                  <c:v>9.6</c:v>
                </c:pt>
                <c:pt idx="44">
                  <c:v>2.4</c:v>
                </c:pt>
                <c:pt idx="45">
                  <c:v>1.92</c:v>
                </c:pt>
                <c:pt idx="46">
                  <c:v>0.48</c:v>
                </c:pt>
                <c:pt idx="47">
                  <c:v>9.6</c:v>
                </c:pt>
                <c:pt idx="48">
                  <c:v>2.4685714285714284</c:v>
                </c:pt>
                <c:pt idx="49">
                  <c:v>0.96</c:v>
                </c:pt>
                <c:pt idx="50">
                  <c:v>1.2</c:v>
                </c:pt>
                <c:pt idx="51">
                  <c:v>2.88</c:v>
                </c:pt>
                <c:pt idx="52">
                  <c:v>4.6671428571428573</c:v>
                </c:pt>
                <c:pt idx="53">
                  <c:v>9.9899999999999984</c:v>
                </c:pt>
                <c:pt idx="54">
                  <c:v>9.9899999999999984</c:v>
                </c:pt>
                <c:pt idx="55">
                  <c:v>9.9899999999999984</c:v>
                </c:pt>
                <c:pt idx="56">
                  <c:v>9.9899999999999984</c:v>
                </c:pt>
                <c:pt idx="57">
                  <c:v>9.9899999999999984</c:v>
                </c:pt>
                <c:pt idx="58">
                  <c:v>4.6671428571428573</c:v>
                </c:pt>
                <c:pt idx="59">
                  <c:v>4.6671428571428573</c:v>
                </c:pt>
                <c:pt idx="60">
                  <c:v>4.6671428571428573</c:v>
                </c:pt>
                <c:pt idx="61">
                  <c:v>4.6671428571428573</c:v>
                </c:pt>
                <c:pt idx="62">
                  <c:v>4.6671428571428573</c:v>
                </c:pt>
                <c:pt idx="63">
                  <c:v>4.6671428571428573</c:v>
                </c:pt>
                <c:pt idx="64" formatCode="0.00">
                  <c:v>0.02</c:v>
                </c:pt>
                <c:pt idx="65" formatCode="0.00">
                  <c:v>3.0499999999999999E-2</c:v>
                </c:pt>
              </c:numCache>
            </c:numRef>
          </c:xVal>
          <c:yVal>
            <c:numRef>
              <c:f>'%AREA'!$M$7:$BZ$7</c:f>
              <c:numCache>
                <c:formatCode>General</c:formatCode>
                <c:ptCount val="66"/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64">
                  <c:v>1</c:v>
                </c:pt>
                <c:pt idx="65">
                  <c:v>2</c:v>
                </c:pt>
              </c:numCache>
            </c:numRef>
          </c:yVal>
        </c:ser>
        <c:axId val="98853632"/>
        <c:axId val="98855936"/>
      </c:scatterChart>
      <c:valAx>
        <c:axId val="9885363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CPUE (t/hora)</a:t>
                </a:r>
              </a:p>
            </c:rich>
          </c:tx>
          <c:layout>
            <c:manualLayout>
              <c:xMode val="edge"/>
              <c:yMode val="edge"/>
              <c:x val="0.39759120471386877"/>
              <c:y val="5.5363321799307995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98855936"/>
        <c:crosses val="autoZero"/>
        <c:crossBetween val="midCat"/>
        <c:majorUnit val="5"/>
      </c:valAx>
      <c:valAx>
        <c:axId val="98855936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lang="es-PE" sz="1200" b="0" i="0" u="none" strike="noStrike" baseline="0">
                    <a:solidFill>
                      <a:srgbClr val="000000"/>
                    </a:solidFill>
                    <a:latin typeface="Courier New"/>
                    <a:ea typeface="Courier New"/>
                    <a:cs typeface="Courier New"/>
                  </a:defRPr>
                </a:pPr>
                <a:r>
                  <a:rPr lang="es-PE"/>
                  <a:t>Estrato de Profundidad</a:t>
                </a:r>
              </a:p>
            </c:rich>
          </c:tx>
          <c:layout>
            <c:manualLayout>
              <c:xMode val="edge"/>
              <c:yMode val="edge"/>
              <c:x val="3.2128514056224897E-2"/>
              <c:y val="0.241522491349481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2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s-ES"/>
          </a:p>
        </c:txPr>
        <c:crossAx val="98853632"/>
        <c:crosses val="autoZero"/>
        <c:crossBetween val="midCat"/>
        <c:majorUnit val="1"/>
      </c:valAx>
      <c:spPr>
        <a:solidFill>
          <a:schemeClr val="accent6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chemeClr val="accent2">
        <a:lumMod val="40000"/>
        <a:lumOff val="60000"/>
      </a:schemeClr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 prstMaterial="metal">
              <a:bevelT w="165100" prst="coolSlant"/>
            </a:sp3d>
          </c:spPr>
          <c:cat>
            <c:strRef>
              <c:f>'%AREA'!$EU$4:$EV$4</c:f>
              <c:strCache>
                <c:ptCount val="2"/>
                <c:pt idx="0">
                  <c:v>PROMEDIO FEB-2012</c:v>
                </c:pt>
                <c:pt idx="1">
                  <c:v>PROMEDIO 2009-2011</c:v>
                </c:pt>
              </c:strCache>
            </c:strRef>
          </c:cat>
          <c:val>
            <c:numRef>
              <c:f>'%AREA'!$EU$6:$EV$6</c:f>
              <c:numCache>
                <c:formatCode>General</c:formatCode>
                <c:ptCount val="2"/>
                <c:pt idx="0" formatCode="0.00">
                  <c:v>5.5332009501321178</c:v>
                </c:pt>
                <c:pt idx="1">
                  <c:v>4</c:v>
                </c:pt>
              </c:numCache>
            </c:numRef>
          </c:val>
        </c:ser>
        <c:axId val="101193984"/>
        <c:axId val="101220352"/>
      </c:barChart>
      <c:catAx>
        <c:axId val="101193984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101220352"/>
        <c:crosses val="autoZero"/>
        <c:auto val="1"/>
        <c:lblAlgn val="ctr"/>
        <c:lblOffset val="100"/>
      </c:catAx>
      <c:valAx>
        <c:axId val="1012203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s-PE"/>
                </a:pPr>
                <a:r>
                  <a:rPr lang="en-US"/>
                  <a:t>CPUE (t/hora)</a:t>
                </a:r>
              </a:p>
            </c:rich>
          </c:tx>
        </c:title>
        <c:numFmt formatCode="0.0" sourceLinked="0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101193984"/>
        <c:crosses val="autoZero"/>
        <c:crossBetween val="between"/>
      </c:valAx>
      <c:spPr>
        <a:solidFill>
          <a:srgbClr val="FFCC00"/>
        </a:solidFill>
      </c:spPr>
    </c:plotArea>
    <c:plotVisOnly val="1"/>
    <c:dispBlanksAs val="gap"/>
  </c:chart>
  <c:spPr>
    <a:solidFill>
      <a:schemeClr val="accent2">
        <a:lumMod val="40000"/>
        <a:lumOff val="60000"/>
      </a:schemeClr>
    </a:solidFill>
    <a:scene3d>
      <a:camera prst="orthographicFront"/>
      <a:lightRig rig="threePt" dir="t"/>
    </a:scene3d>
    <a:sp3d prstMaterial="metal">
      <a:bevelT/>
    </a:sp3d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5.xml"/><Relationship Id="rId7" Type="http://schemas.openxmlformats.org/officeDocument/2006/relationships/chart" Target="../charts/chart8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6.emf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2.xml"/><Relationship Id="rId7" Type="http://schemas.openxmlformats.org/officeDocument/2006/relationships/chart" Target="../charts/chart15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6.emf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image" Target="../media/image5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444954</xdr:colOff>
      <xdr:row>3</xdr:row>
      <xdr:rowOff>160564</xdr:rowOff>
    </xdr:from>
    <xdr:to>
      <xdr:col>131</xdr:col>
      <xdr:colOff>402772</xdr:colOff>
      <xdr:row>16</xdr:row>
      <xdr:rowOff>84364</xdr:rowOff>
    </xdr:to>
    <xdr:graphicFrame macro="">
      <xdr:nvGraphicFramePr>
        <xdr:cNvPr id="210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120</xdr:col>
      <xdr:colOff>461282</xdr:colOff>
      <xdr:row>17</xdr:row>
      <xdr:rowOff>72118</xdr:rowOff>
    </xdr:from>
    <xdr:to>
      <xdr:col>131</xdr:col>
      <xdr:colOff>394608</xdr:colOff>
      <xdr:row>28</xdr:row>
      <xdr:rowOff>43543</xdr:rowOff>
    </xdr:to>
    <xdr:graphicFrame macro="">
      <xdr:nvGraphicFramePr>
        <xdr:cNvPr id="210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0.5669</cdr:x>
      <cdr:y>0.13744</cdr:y>
    </cdr:from>
    <cdr:to>
      <cdr:x>0.89644</cdr:x>
      <cdr:y>0.33518</cdr:y>
    </cdr:to>
    <cdr:pic>
      <cdr:nvPicPr>
        <cdr:cNvPr id="3" name="15 Imagen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23770" y="555065"/>
          <a:ext cx="1990213" cy="79860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0.52779</cdr:x>
      <cdr:y>0.48138</cdr:y>
    </cdr:from>
    <cdr:to>
      <cdr:x>0.77056</cdr:x>
      <cdr:y>0.65235</cdr:y>
    </cdr:to>
    <cdr:sp macro="" textlink="">
      <cdr:nvSpPr>
        <cdr:cNvPr id="2" name="1 Flecha abajo"/>
        <cdr:cNvSpPr/>
      </cdr:nvSpPr>
      <cdr:spPr>
        <a:xfrm xmlns:a="http://schemas.openxmlformats.org/drawingml/2006/main" rot="18698932">
          <a:off x="2821080" y="988919"/>
          <a:ext cx="470647" cy="1143000"/>
        </a:xfrm>
        <a:prstGeom xmlns:a="http://schemas.openxmlformats.org/drawingml/2006/main" prst="downArrow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0.23856</cdr:x>
      <cdr:y>0.46847</cdr:y>
    </cdr:from>
    <cdr:to>
      <cdr:x>0.26838</cdr:x>
      <cdr:y>0.51587</cdr:y>
    </cdr:to>
    <cdr:sp macro="" textlink="">
      <cdr:nvSpPr>
        <cdr:cNvPr id="2" name="1 Elipse"/>
        <cdr:cNvSpPr/>
      </cdr:nvSpPr>
      <cdr:spPr>
        <a:xfrm xmlns:a="http://schemas.openxmlformats.org/drawingml/2006/main">
          <a:off x="1165412" y="1396388"/>
          <a:ext cx="145678" cy="14129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0.44852</cdr:x>
      <cdr:y>0.26519</cdr:y>
    </cdr:from>
    <cdr:to>
      <cdr:x>0.47834</cdr:x>
      <cdr:y>0.31259</cdr:y>
    </cdr:to>
    <cdr:sp macro="" textlink="">
      <cdr:nvSpPr>
        <cdr:cNvPr id="3" name="1 Elipse"/>
        <cdr:cNvSpPr/>
      </cdr:nvSpPr>
      <cdr:spPr>
        <a:xfrm xmlns:a="http://schemas.openxmlformats.org/drawingml/2006/main">
          <a:off x="2191131" y="790625"/>
          <a:ext cx="145676" cy="14131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0.65497</cdr:x>
      <cdr:y>0.38546</cdr:y>
    </cdr:from>
    <cdr:to>
      <cdr:x>0.68479</cdr:x>
      <cdr:y>0.43286</cdr:y>
    </cdr:to>
    <cdr:sp macro="" textlink="">
      <cdr:nvSpPr>
        <cdr:cNvPr id="4" name="1 Elipse"/>
        <cdr:cNvSpPr/>
      </cdr:nvSpPr>
      <cdr:spPr>
        <a:xfrm xmlns:a="http://schemas.openxmlformats.org/drawingml/2006/main">
          <a:off x="3199662" y="1149195"/>
          <a:ext cx="145677" cy="14131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0.03563</cdr:x>
      <cdr:y>0.91554</cdr:y>
    </cdr:from>
    <cdr:to>
      <cdr:x>0.06545</cdr:x>
      <cdr:y>0.96294</cdr:y>
    </cdr:to>
    <cdr:sp macro="" textlink="">
      <cdr:nvSpPr>
        <cdr:cNvPr id="5" name="1 Elipse"/>
        <cdr:cNvSpPr/>
      </cdr:nvSpPr>
      <cdr:spPr>
        <a:xfrm xmlns:a="http://schemas.openxmlformats.org/drawingml/2006/main">
          <a:off x="174064" y="2729006"/>
          <a:ext cx="145678" cy="14129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0.36203</cdr:x>
      <cdr:y>0.54108</cdr:y>
    </cdr:from>
    <cdr:to>
      <cdr:x>0.68169</cdr:x>
      <cdr:y>0.71205</cdr:y>
    </cdr:to>
    <cdr:sp macro="" textlink="">
      <cdr:nvSpPr>
        <cdr:cNvPr id="2" name="1 Flecha abajo"/>
        <cdr:cNvSpPr/>
      </cdr:nvSpPr>
      <cdr:spPr>
        <a:xfrm xmlns:a="http://schemas.openxmlformats.org/drawingml/2006/main" rot="14280662">
          <a:off x="2221685" y="972253"/>
          <a:ext cx="470633" cy="1505030"/>
        </a:xfrm>
        <a:prstGeom xmlns:a="http://schemas.openxmlformats.org/drawingml/2006/main" prst="downArrow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533399</xdr:colOff>
      <xdr:row>4</xdr:row>
      <xdr:rowOff>180975</xdr:rowOff>
    </xdr:from>
    <xdr:to>
      <xdr:col>17</xdr:col>
      <xdr:colOff>704850</xdr:colOff>
      <xdr:row>39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111</xdr:col>
      <xdr:colOff>38100</xdr:colOff>
      <xdr:row>15</xdr:row>
      <xdr:rowOff>38100</xdr:rowOff>
    </xdr:from>
    <xdr:to>
      <xdr:col>120</xdr:col>
      <xdr:colOff>428625</xdr:colOff>
      <xdr:row>44</xdr:row>
      <xdr:rowOff>152400</xdr:rowOff>
    </xdr:to>
    <xdr:graphicFrame macro="">
      <xdr:nvGraphicFramePr>
        <xdr:cNvPr id="428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123</xdr:col>
      <xdr:colOff>190500</xdr:colOff>
      <xdr:row>15</xdr:row>
      <xdr:rowOff>114300</xdr:rowOff>
    </xdr:from>
    <xdr:to>
      <xdr:col>135</xdr:col>
      <xdr:colOff>447675</xdr:colOff>
      <xdr:row>36</xdr:row>
      <xdr:rowOff>152400</xdr:rowOff>
    </xdr:to>
    <xdr:graphicFrame macro="">
      <xdr:nvGraphicFramePr>
        <xdr:cNvPr id="429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79</xdr:col>
      <xdr:colOff>104775</xdr:colOff>
      <xdr:row>67</xdr:row>
      <xdr:rowOff>47625</xdr:rowOff>
    </xdr:from>
    <xdr:to>
      <xdr:col>92</xdr:col>
      <xdr:colOff>171450</xdr:colOff>
      <xdr:row>78</xdr:row>
      <xdr:rowOff>142875</xdr:rowOff>
    </xdr:to>
    <xdr:graphicFrame macro="">
      <xdr:nvGraphicFramePr>
        <xdr:cNvPr id="429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111</xdr:col>
      <xdr:colOff>47625</xdr:colOff>
      <xdr:row>0</xdr:row>
      <xdr:rowOff>142875</xdr:rowOff>
    </xdr:from>
    <xdr:to>
      <xdr:col>120</xdr:col>
      <xdr:colOff>419100</xdr:colOff>
      <xdr:row>14</xdr:row>
      <xdr:rowOff>38100</xdr:rowOff>
    </xdr:to>
    <xdr:graphicFrame macro="">
      <xdr:nvGraphicFramePr>
        <xdr:cNvPr id="429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137</xdr:col>
      <xdr:colOff>0</xdr:colOff>
      <xdr:row>0</xdr:row>
      <xdr:rowOff>190500</xdr:rowOff>
    </xdr:from>
    <xdr:to>
      <xdr:col>147</xdr:col>
      <xdr:colOff>66675</xdr:colOff>
      <xdr:row>15</xdr:row>
      <xdr:rowOff>123825</xdr:rowOff>
    </xdr:to>
    <xdr:graphicFrame macro="">
      <xdr:nvGraphicFramePr>
        <xdr:cNvPr id="429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137</xdr:col>
      <xdr:colOff>302559</xdr:colOff>
      <xdr:row>14</xdr:row>
      <xdr:rowOff>0</xdr:rowOff>
    </xdr:from>
    <xdr:ext cx="1346715" cy="264560"/>
    <xdr:sp macro="" textlink="">
      <xdr:nvSpPr>
        <xdr:cNvPr id="5" name="4 CuadroTexto"/>
        <xdr:cNvSpPr txBox="1"/>
      </xdr:nvSpPr>
      <xdr:spPr>
        <a:xfrm>
          <a:off x="60791912" y="2857500"/>
          <a:ext cx="13467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/>
            <a:t>CPUE AGO-DIC 2011</a:t>
          </a:r>
        </a:p>
      </xdr:txBody>
    </xdr:sp>
    <xdr:clientData/>
  </xdr:oneCellAnchor>
  <xdr:twoCellAnchor editAs="oneCell">
    <xdr:from>
      <xdr:col>106</xdr:col>
      <xdr:colOff>0</xdr:colOff>
      <xdr:row>68</xdr:row>
      <xdr:rowOff>0</xdr:rowOff>
    </xdr:from>
    <xdr:to>
      <xdr:col>108</xdr:col>
      <xdr:colOff>9525</xdr:colOff>
      <xdr:row>70</xdr:row>
      <xdr:rowOff>9525</xdr:rowOff>
    </xdr:to>
    <xdr:pic>
      <xdr:nvPicPr>
        <xdr:cNvPr id="4295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05725" y="13144500"/>
          <a:ext cx="981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123</xdr:col>
      <xdr:colOff>0</xdr:colOff>
      <xdr:row>1</xdr:row>
      <xdr:rowOff>0</xdr:rowOff>
    </xdr:from>
    <xdr:to>
      <xdr:col>132</xdr:col>
      <xdr:colOff>371475</xdr:colOff>
      <xdr:row>14</xdr:row>
      <xdr:rowOff>85725</xdr:rowOff>
    </xdr:to>
    <xdr:graphicFrame macro="">
      <xdr:nvGraphicFramePr>
        <xdr:cNvPr id="429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154</xdr:col>
      <xdr:colOff>171450</xdr:colOff>
      <xdr:row>2</xdr:row>
      <xdr:rowOff>57150</xdr:rowOff>
    </xdr:from>
    <xdr:to>
      <xdr:col>163</xdr:col>
      <xdr:colOff>400050</xdr:colOff>
      <xdr:row>15</xdr:row>
      <xdr:rowOff>133350</xdr:rowOff>
    </xdr:to>
    <xdr:graphicFrame macro="">
      <xdr:nvGraphicFramePr>
        <xdr:cNvPr id="429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106</xdr:col>
      <xdr:colOff>0</xdr:colOff>
      <xdr:row>71</xdr:row>
      <xdr:rowOff>0</xdr:rowOff>
    </xdr:from>
    <xdr:to>
      <xdr:col>108</xdr:col>
      <xdr:colOff>9525</xdr:colOff>
      <xdr:row>73</xdr:row>
      <xdr:rowOff>9525</xdr:rowOff>
    </xdr:to>
    <xdr:pic>
      <xdr:nvPicPr>
        <xdr:cNvPr id="16" name="15 Imagen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0" y="13716000"/>
          <a:ext cx="981075" cy="390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0.0312</cdr:x>
      <cdr:y>0.85617</cdr:y>
    </cdr:from>
    <cdr:to>
      <cdr:x>0.08395</cdr:x>
      <cdr:y>0.91401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2400" y="4909298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/>
            <a:t>0</a:t>
          </a:r>
        </a:p>
      </cdr:txBody>
    </cdr:sp>
  </cdr:relSizeAnchor>
  <cdr:relSizeAnchor xmlns:cdr="http://schemas.openxmlformats.org/drawingml/2006/chartDrawing">
    <cdr:from>
      <cdr:x>0.02646</cdr:x>
      <cdr:y>0.75148</cdr:y>
    </cdr:from>
    <cdr:to>
      <cdr:x>0.07921</cdr:x>
      <cdr:y>0.80933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29242" y="4309035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5%</a:t>
          </a:r>
        </a:p>
      </cdr:txBody>
    </cdr:sp>
  </cdr:relSizeAnchor>
  <cdr:relSizeAnchor xmlns:cdr="http://schemas.openxmlformats.org/drawingml/2006/chartDrawing">
    <cdr:from>
      <cdr:x>0.02661</cdr:x>
      <cdr:y>0.64315</cdr:y>
    </cdr:from>
    <cdr:to>
      <cdr:x>0.07937</cdr:x>
      <cdr:y>0.701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29987" y="3687857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0</a:t>
          </a:r>
        </a:p>
      </cdr:txBody>
    </cdr:sp>
  </cdr:relSizeAnchor>
  <cdr:relSizeAnchor xmlns:cdr="http://schemas.openxmlformats.org/drawingml/2006/chartDrawing">
    <cdr:from>
      <cdr:x>0.02187</cdr:x>
      <cdr:y>0.53847</cdr:y>
    </cdr:from>
    <cdr:to>
      <cdr:x>0.07463</cdr:x>
      <cdr:y>0.59631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06829" y="3087594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5%</a:t>
          </a:r>
        </a:p>
      </cdr:txBody>
    </cdr:sp>
  </cdr:relSizeAnchor>
  <cdr:relSizeAnchor xmlns:cdr="http://schemas.openxmlformats.org/drawingml/2006/chartDrawing">
    <cdr:from>
      <cdr:x>0.02202</cdr:x>
      <cdr:y>0.44381</cdr:y>
    </cdr:from>
    <cdr:to>
      <cdr:x>0.07478</cdr:x>
      <cdr:y>0.50166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107578" y="2544857"/>
          <a:ext cx="257734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0</a:t>
          </a:r>
        </a:p>
      </cdr:txBody>
    </cdr:sp>
  </cdr:relSizeAnchor>
  <cdr:relSizeAnchor xmlns:cdr="http://schemas.openxmlformats.org/drawingml/2006/chartDrawing">
    <cdr:from>
      <cdr:x>0.02646</cdr:x>
      <cdr:y>0.33913</cdr:y>
    </cdr:from>
    <cdr:to>
      <cdr:x>0.07921</cdr:x>
      <cdr:y>0.39698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129243" y="1944594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5%</a:t>
          </a:r>
        </a:p>
      </cdr:txBody>
    </cdr:sp>
  </cdr:relSizeAnchor>
  <cdr:relSizeAnchor xmlns:cdr="http://schemas.openxmlformats.org/drawingml/2006/chartDrawing">
    <cdr:from>
      <cdr:x>0.02431</cdr:x>
      <cdr:y>0.23275</cdr:y>
    </cdr:from>
    <cdr:to>
      <cdr:x>0.07707</cdr:x>
      <cdr:y>0.2906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118781" y="1334622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0</a:t>
          </a:r>
        </a:p>
      </cdr:txBody>
    </cdr:sp>
  </cdr:relSizeAnchor>
  <cdr:relSizeAnchor xmlns:cdr="http://schemas.openxmlformats.org/drawingml/2006/chartDrawing">
    <cdr:from>
      <cdr:x>0.01957</cdr:x>
      <cdr:y>0.12612</cdr:y>
    </cdr:from>
    <cdr:to>
      <cdr:x>0.07233</cdr:x>
      <cdr:y>0.18396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95623" y="723153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5%</a:t>
          </a:r>
        </a:p>
      </cdr:txBody>
    </cdr:sp>
  </cdr:relSizeAnchor>
  <cdr:relSizeAnchor xmlns:cdr="http://schemas.openxmlformats.org/drawingml/2006/chartDrawing">
    <cdr:from>
      <cdr:x>0.81798</cdr:x>
      <cdr:y>0.16357</cdr:y>
    </cdr:from>
    <cdr:to>
      <cdr:x>0.88221</cdr:x>
      <cdr:y>0.23393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3996018" y="937932"/>
          <a:ext cx="313765" cy="40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2400" b="1"/>
            <a:t>A</a:t>
          </a:r>
        </a:p>
      </cdr:txBody>
    </cdr:sp>
  </cdr:relSizeAnchor>
  <cdr:relSizeAnchor xmlns:cdr="http://schemas.openxmlformats.org/drawingml/2006/chartDrawing">
    <cdr:from>
      <cdr:x>0.8293</cdr:x>
      <cdr:y>0.55215</cdr:y>
    </cdr:from>
    <cdr:to>
      <cdr:x>0.89353</cdr:x>
      <cdr:y>0.6225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4051300" y="3166036"/>
          <a:ext cx="313765" cy="40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2400" b="1"/>
            <a:t>C</a:t>
          </a:r>
        </a:p>
      </cdr:txBody>
    </cdr:sp>
  </cdr:relSizeAnchor>
  <cdr:relSizeAnchor xmlns:cdr="http://schemas.openxmlformats.org/drawingml/2006/chartDrawing">
    <cdr:from>
      <cdr:x>0.82701</cdr:x>
      <cdr:y>0.32936</cdr:y>
    </cdr:from>
    <cdr:to>
      <cdr:x>0.89123</cdr:x>
      <cdr:y>0.39971</cdr:y>
    </cdr:to>
    <cdr:sp macro="" textlink="">
      <cdr:nvSpPr>
        <cdr:cNvPr id="12" name="1 CuadroTexto"/>
        <cdr:cNvSpPr txBox="1"/>
      </cdr:nvSpPr>
      <cdr:spPr>
        <a:xfrm xmlns:a="http://schemas.openxmlformats.org/drawingml/2006/main">
          <a:off x="4040094" y="1888565"/>
          <a:ext cx="313765" cy="40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2400" b="1"/>
            <a:t>B</a:t>
          </a:r>
        </a:p>
      </cdr:txBody>
    </cdr:sp>
  </cdr:relSizeAnchor>
  <cdr:relSizeAnchor xmlns:cdr="http://schemas.openxmlformats.org/drawingml/2006/chartDrawing">
    <cdr:from>
      <cdr:x>0.83159</cdr:x>
      <cdr:y>0.73389</cdr:y>
    </cdr:from>
    <cdr:to>
      <cdr:x>0.89582</cdr:x>
      <cdr:y>0.80425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4062506" y="4208182"/>
          <a:ext cx="313765" cy="40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2400" b="1"/>
            <a:t>D</a:t>
          </a:r>
        </a:p>
      </cdr:txBody>
    </cdr:sp>
  </cdr:relSizeAnchor>
  <cdr:relSizeAnchor xmlns:cdr="http://schemas.openxmlformats.org/drawingml/2006/chartDrawing">
    <cdr:from>
      <cdr:x>0.50411</cdr:x>
      <cdr:y>0.28893</cdr:y>
    </cdr:from>
    <cdr:to>
      <cdr:x>0.9141</cdr:x>
      <cdr:y>0.32437</cdr:y>
    </cdr:to>
    <cdr:pic>
      <cdr:nvPicPr>
        <cdr:cNvPr id="18" name="14 Imagen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381623" y="1630830"/>
          <a:ext cx="1936936" cy="2000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0.50174</cdr:x>
      <cdr:y>0.10429</cdr:y>
    </cdr:from>
    <cdr:to>
      <cdr:x>0.91173</cdr:x>
      <cdr:y>0.13973</cdr:y>
    </cdr:to>
    <cdr:pic>
      <cdr:nvPicPr>
        <cdr:cNvPr id="19" name="13 Imagen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370418" y="588683"/>
          <a:ext cx="1936936" cy="2000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0.53257</cdr:x>
      <cdr:y>0.74754</cdr:y>
    </cdr:from>
    <cdr:to>
      <cdr:x>0.73858</cdr:x>
      <cdr:y>0.78297</cdr:y>
    </cdr:to>
    <cdr:pic>
      <cdr:nvPicPr>
        <cdr:cNvPr id="20" name="16 Imagen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16094" y="4219389"/>
          <a:ext cx="973230" cy="2000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0.44092</cdr:x>
      <cdr:y>0.50185</cdr:y>
    </cdr:from>
    <cdr:to>
      <cdr:x>0.95259</cdr:x>
      <cdr:y>0.53733</cdr:y>
    </cdr:to>
    <cdr:pic>
      <cdr:nvPicPr>
        <cdr:cNvPr id="22" name="13 Imagen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84294" y="2829858"/>
          <a:ext cx="2418790" cy="2000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0.5669</cdr:x>
      <cdr:y>0.13744</cdr:y>
    </cdr:from>
    <cdr:to>
      <cdr:x>0.89644</cdr:x>
      <cdr:y>0.33518</cdr:y>
    </cdr:to>
    <cdr:pic>
      <cdr:nvPicPr>
        <cdr:cNvPr id="3" name="15 Imagen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23770" y="555065"/>
          <a:ext cx="1990213" cy="79860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0.52779</cdr:x>
      <cdr:y>0.48138</cdr:y>
    </cdr:from>
    <cdr:to>
      <cdr:x>0.77056</cdr:x>
      <cdr:y>0.65235</cdr:y>
    </cdr:to>
    <cdr:sp macro="" textlink="">
      <cdr:nvSpPr>
        <cdr:cNvPr id="2" name="1 Flecha abajo"/>
        <cdr:cNvSpPr/>
      </cdr:nvSpPr>
      <cdr:spPr>
        <a:xfrm xmlns:a="http://schemas.openxmlformats.org/drawingml/2006/main" rot="18698932">
          <a:off x="2821080" y="988919"/>
          <a:ext cx="470647" cy="1143000"/>
        </a:xfrm>
        <a:prstGeom xmlns:a="http://schemas.openxmlformats.org/drawingml/2006/main" prst="downArrow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0.23856</cdr:x>
      <cdr:y>0.46847</cdr:y>
    </cdr:from>
    <cdr:to>
      <cdr:x>0.26838</cdr:x>
      <cdr:y>0.51587</cdr:y>
    </cdr:to>
    <cdr:sp macro="" textlink="">
      <cdr:nvSpPr>
        <cdr:cNvPr id="2" name="1 Elipse"/>
        <cdr:cNvSpPr/>
      </cdr:nvSpPr>
      <cdr:spPr>
        <a:xfrm xmlns:a="http://schemas.openxmlformats.org/drawingml/2006/main">
          <a:off x="1165412" y="1396388"/>
          <a:ext cx="145678" cy="14129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0.44852</cdr:x>
      <cdr:y>0.26519</cdr:y>
    </cdr:from>
    <cdr:to>
      <cdr:x>0.47834</cdr:x>
      <cdr:y>0.31259</cdr:y>
    </cdr:to>
    <cdr:sp macro="" textlink="">
      <cdr:nvSpPr>
        <cdr:cNvPr id="3" name="1 Elipse"/>
        <cdr:cNvSpPr/>
      </cdr:nvSpPr>
      <cdr:spPr>
        <a:xfrm xmlns:a="http://schemas.openxmlformats.org/drawingml/2006/main">
          <a:off x="2191131" y="790625"/>
          <a:ext cx="145676" cy="14131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0.65497</cdr:x>
      <cdr:y>0.38546</cdr:y>
    </cdr:from>
    <cdr:to>
      <cdr:x>0.68479</cdr:x>
      <cdr:y>0.43286</cdr:y>
    </cdr:to>
    <cdr:sp macro="" textlink="">
      <cdr:nvSpPr>
        <cdr:cNvPr id="4" name="1 Elipse"/>
        <cdr:cNvSpPr/>
      </cdr:nvSpPr>
      <cdr:spPr>
        <a:xfrm xmlns:a="http://schemas.openxmlformats.org/drawingml/2006/main">
          <a:off x="3199662" y="1149195"/>
          <a:ext cx="145677" cy="14131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0.03563</cdr:x>
      <cdr:y>0.91554</cdr:y>
    </cdr:from>
    <cdr:to>
      <cdr:x>0.06545</cdr:x>
      <cdr:y>0.96294</cdr:y>
    </cdr:to>
    <cdr:sp macro="" textlink="">
      <cdr:nvSpPr>
        <cdr:cNvPr id="5" name="1 Elipse"/>
        <cdr:cNvSpPr/>
      </cdr:nvSpPr>
      <cdr:spPr>
        <a:xfrm xmlns:a="http://schemas.openxmlformats.org/drawingml/2006/main">
          <a:off x="174064" y="2729006"/>
          <a:ext cx="145678" cy="14129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0.36203</cdr:x>
      <cdr:y>0.54108</cdr:y>
    </cdr:from>
    <cdr:to>
      <cdr:x>0.68169</cdr:x>
      <cdr:y>0.71205</cdr:y>
    </cdr:to>
    <cdr:sp macro="" textlink="">
      <cdr:nvSpPr>
        <cdr:cNvPr id="2" name="1 Flecha abajo"/>
        <cdr:cNvSpPr/>
      </cdr:nvSpPr>
      <cdr:spPr>
        <a:xfrm xmlns:a="http://schemas.openxmlformats.org/drawingml/2006/main" rot="14280662">
          <a:off x="2221685" y="972253"/>
          <a:ext cx="470633" cy="1505030"/>
        </a:xfrm>
        <a:prstGeom xmlns:a="http://schemas.openxmlformats.org/drawingml/2006/main" prst="downArrow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115</xdr:col>
      <xdr:colOff>38100</xdr:colOff>
      <xdr:row>15</xdr:row>
      <xdr:rowOff>38100</xdr:rowOff>
    </xdr:from>
    <xdr:to>
      <xdr:col>124</xdr:col>
      <xdr:colOff>428625</xdr:colOff>
      <xdr:row>44</xdr:row>
      <xdr:rowOff>152400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127</xdr:col>
      <xdr:colOff>190500</xdr:colOff>
      <xdr:row>15</xdr:row>
      <xdr:rowOff>114300</xdr:rowOff>
    </xdr:from>
    <xdr:to>
      <xdr:col>139</xdr:col>
      <xdr:colOff>447675</xdr:colOff>
      <xdr:row>36</xdr:row>
      <xdr:rowOff>152400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83</xdr:col>
      <xdr:colOff>104775</xdr:colOff>
      <xdr:row>67</xdr:row>
      <xdr:rowOff>47625</xdr:rowOff>
    </xdr:from>
    <xdr:to>
      <xdr:col>96</xdr:col>
      <xdr:colOff>171450</xdr:colOff>
      <xdr:row>78</xdr:row>
      <xdr:rowOff>142875</xdr:rowOff>
    </xdr:to>
    <xdr:graphicFrame macro="">
      <xdr:nvGraphicFramePr>
        <xdr:cNvPr id="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115</xdr:col>
      <xdr:colOff>47625</xdr:colOff>
      <xdr:row>0</xdr:row>
      <xdr:rowOff>142875</xdr:rowOff>
    </xdr:from>
    <xdr:to>
      <xdr:col>124</xdr:col>
      <xdr:colOff>419100</xdr:colOff>
      <xdr:row>14</xdr:row>
      <xdr:rowOff>38100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141</xdr:col>
      <xdr:colOff>0</xdr:colOff>
      <xdr:row>0</xdr:row>
      <xdr:rowOff>190500</xdr:rowOff>
    </xdr:from>
    <xdr:to>
      <xdr:col>151</xdr:col>
      <xdr:colOff>66675</xdr:colOff>
      <xdr:row>15</xdr:row>
      <xdr:rowOff>123825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141</xdr:col>
      <xdr:colOff>302559</xdr:colOff>
      <xdr:row>14</xdr:row>
      <xdr:rowOff>0</xdr:rowOff>
    </xdr:from>
    <xdr:ext cx="1346715" cy="264560"/>
    <xdr:sp macro="" textlink="">
      <xdr:nvSpPr>
        <xdr:cNvPr id="7" name="6 CuadroTexto"/>
        <xdr:cNvSpPr txBox="1"/>
      </xdr:nvSpPr>
      <xdr:spPr>
        <a:xfrm>
          <a:off x="67482384" y="2857500"/>
          <a:ext cx="13467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/>
            <a:t>CPUE AGO-DIC 2011</a:t>
          </a:r>
        </a:p>
      </xdr:txBody>
    </xdr:sp>
    <xdr:clientData/>
  </xdr:oneCellAnchor>
  <xdr:twoCellAnchor editAs="oneCell">
    <xdr:from>
      <xdr:col>110</xdr:col>
      <xdr:colOff>0</xdr:colOff>
      <xdr:row>68</xdr:row>
      <xdr:rowOff>0</xdr:rowOff>
    </xdr:from>
    <xdr:to>
      <xdr:col>112</xdr:col>
      <xdr:colOff>9525</xdr:colOff>
      <xdr:row>70</xdr:row>
      <xdr:rowOff>9525</xdr:rowOff>
    </xdr:to>
    <xdr:pic>
      <xdr:nvPicPr>
        <xdr:cNvPr id="8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0" y="13144500"/>
          <a:ext cx="981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127</xdr:col>
      <xdr:colOff>0</xdr:colOff>
      <xdr:row>1</xdr:row>
      <xdr:rowOff>0</xdr:rowOff>
    </xdr:from>
    <xdr:to>
      <xdr:col>136</xdr:col>
      <xdr:colOff>371475</xdr:colOff>
      <xdr:row>14</xdr:row>
      <xdr:rowOff>85725</xdr:rowOff>
    </xdr:to>
    <xdr:graphicFrame macro="">
      <xdr:nvGraphicFramePr>
        <xdr:cNvPr id="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158</xdr:col>
      <xdr:colOff>171450</xdr:colOff>
      <xdr:row>2</xdr:row>
      <xdr:rowOff>57150</xdr:rowOff>
    </xdr:from>
    <xdr:to>
      <xdr:col>167</xdr:col>
      <xdr:colOff>400050</xdr:colOff>
      <xdr:row>15</xdr:row>
      <xdr:rowOff>133350</xdr:rowOff>
    </xdr:to>
    <xdr:graphicFrame macro="">
      <xdr:nvGraphicFramePr>
        <xdr:cNvPr id="1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110</xdr:col>
      <xdr:colOff>0</xdr:colOff>
      <xdr:row>71</xdr:row>
      <xdr:rowOff>0</xdr:rowOff>
    </xdr:from>
    <xdr:to>
      <xdr:col>112</xdr:col>
      <xdr:colOff>9525</xdr:colOff>
      <xdr:row>73</xdr:row>
      <xdr:rowOff>9525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0" y="13716000"/>
          <a:ext cx="981075" cy="390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0.0312</cdr:x>
      <cdr:y>0.85617</cdr:y>
    </cdr:from>
    <cdr:to>
      <cdr:x>0.08395</cdr:x>
      <cdr:y>0.91401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2400" y="4909298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/>
            <a:t>0</a:t>
          </a:r>
        </a:p>
      </cdr:txBody>
    </cdr:sp>
  </cdr:relSizeAnchor>
  <cdr:relSizeAnchor xmlns:cdr="http://schemas.openxmlformats.org/drawingml/2006/chartDrawing">
    <cdr:from>
      <cdr:x>0.02646</cdr:x>
      <cdr:y>0.75148</cdr:y>
    </cdr:from>
    <cdr:to>
      <cdr:x>0.07921</cdr:x>
      <cdr:y>0.80933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29242" y="4309035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5%</a:t>
          </a:r>
        </a:p>
      </cdr:txBody>
    </cdr:sp>
  </cdr:relSizeAnchor>
  <cdr:relSizeAnchor xmlns:cdr="http://schemas.openxmlformats.org/drawingml/2006/chartDrawing">
    <cdr:from>
      <cdr:x>0.02661</cdr:x>
      <cdr:y>0.64315</cdr:y>
    </cdr:from>
    <cdr:to>
      <cdr:x>0.07937</cdr:x>
      <cdr:y>0.701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29987" y="3687857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0</a:t>
          </a:r>
        </a:p>
      </cdr:txBody>
    </cdr:sp>
  </cdr:relSizeAnchor>
  <cdr:relSizeAnchor xmlns:cdr="http://schemas.openxmlformats.org/drawingml/2006/chartDrawing">
    <cdr:from>
      <cdr:x>0.02187</cdr:x>
      <cdr:y>0.53847</cdr:y>
    </cdr:from>
    <cdr:to>
      <cdr:x>0.07463</cdr:x>
      <cdr:y>0.59631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06829" y="3087594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5%</a:t>
          </a:r>
        </a:p>
      </cdr:txBody>
    </cdr:sp>
  </cdr:relSizeAnchor>
  <cdr:relSizeAnchor xmlns:cdr="http://schemas.openxmlformats.org/drawingml/2006/chartDrawing">
    <cdr:from>
      <cdr:x>0.02202</cdr:x>
      <cdr:y>0.44381</cdr:y>
    </cdr:from>
    <cdr:to>
      <cdr:x>0.07478</cdr:x>
      <cdr:y>0.50166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107578" y="2544857"/>
          <a:ext cx="257734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0</a:t>
          </a:r>
        </a:p>
      </cdr:txBody>
    </cdr:sp>
  </cdr:relSizeAnchor>
  <cdr:relSizeAnchor xmlns:cdr="http://schemas.openxmlformats.org/drawingml/2006/chartDrawing">
    <cdr:from>
      <cdr:x>0.02646</cdr:x>
      <cdr:y>0.33913</cdr:y>
    </cdr:from>
    <cdr:to>
      <cdr:x>0.07921</cdr:x>
      <cdr:y>0.39698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129243" y="1944594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5%</a:t>
          </a:r>
        </a:p>
      </cdr:txBody>
    </cdr:sp>
  </cdr:relSizeAnchor>
  <cdr:relSizeAnchor xmlns:cdr="http://schemas.openxmlformats.org/drawingml/2006/chartDrawing">
    <cdr:from>
      <cdr:x>0.02431</cdr:x>
      <cdr:y>0.23275</cdr:y>
    </cdr:from>
    <cdr:to>
      <cdr:x>0.07707</cdr:x>
      <cdr:y>0.2906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118781" y="1334622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0</a:t>
          </a:r>
        </a:p>
      </cdr:txBody>
    </cdr:sp>
  </cdr:relSizeAnchor>
  <cdr:relSizeAnchor xmlns:cdr="http://schemas.openxmlformats.org/drawingml/2006/chartDrawing">
    <cdr:from>
      <cdr:x>0.01957</cdr:x>
      <cdr:y>0.12612</cdr:y>
    </cdr:from>
    <cdr:to>
      <cdr:x>0.07233</cdr:x>
      <cdr:y>0.18396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95623" y="723153"/>
          <a:ext cx="257735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5%</a:t>
          </a:r>
        </a:p>
      </cdr:txBody>
    </cdr:sp>
  </cdr:relSizeAnchor>
  <cdr:relSizeAnchor xmlns:cdr="http://schemas.openxmlformats.org/drawingml/2006/chartDrawing">
    <cdr:from>
      <cdr:x>0.81798</cdr:x>
      <cdr:y>0.16357</cdr:y>
    </cdr:from>
    <cdr:to>
      <cdr:x>0.88221</cdr:x>
      <cdr:y>0.23393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3996018" y="937932"/>
          <a:ext cx="313765" cy="40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2400" b="1"/>
            <a:t>A</a:t>
          </a:r>
        </a:p>
      </cdr:txBody>
    </cdr:sp>
  </cdr:relSizeAnchor>
  <cdr:relSizeAnchor xmlns:cdr="http://schemas.openxmlformats.org/drawingml/2006/chartDrawing">
    <cdr:from>
      <cdr:x>0.8293</cdr:x>
      <cdr:y>0.55215</cdr:y>
    </cdr:from>
    <cdr:to>
      <cdr:x>0.89353</cdr:x>
      <cdr:y>0.6225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4051300" y="3166036"/>
          <a:ext cx="313765" cy="40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2400" b="1"/>
            <a:t>C</a:t>
          </a:r>
        </a:p>
      </cdr:txBody>
    </cdr:sp>
  </cdr:relSizeAnchor>
  <cdr:relSizeAnchor xmlns:cdr="http://schemas.openxmlformats.org/drawingml/2006/chartDrawing">
    <cdr:from>
      <cdr:x>0.82701</cdr:x>
      <cdr:y>0.32936</cdr:y>
    </cdr:from>
    <cdr:to>
      <cdr:x>0.89123</cdr:x>
      <cdr:y>0.39971</cdr:y>
    </cdr:to>
    <cdr:sp macro="" textlink="">
      <cdr:nvSpPr>
        <cdr:cNvPr id="12" name="1 CuadroTexto"/>
        <cdr:cNvSpPr txBox="1"/>
      </cdr:nvSpPr>
      <cdr:spPr>
        <a:xfrm xmlns:a="http://schemas.openxmlformats.org/drawingml/2006/main">
          <a:off x="4040094" y="1888565"/>
          <a:ext cx="313765" cy="40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2400" b="1"/>
            <a:t>B</a:t>
          </a:r>
        </a:p>
      </cdr:txBody>
    </cdr:sp>
  </cdr:relSizeAnchor>
  <cdr:relSizeAnchor xmlns:cdr="http://schemas.openxmlformats.org/drawingml/2006/chartDrawing">
    <cdr:from>
      <cdr:x>0.83159</cdr:x>
      <cdr:y>0.73389</cdr:y>
    </cdr:from>
    <cdr:to>
      <cdr:x>0.89582</cdr:x>
      <cdr:y>0.80425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4062506" y="4208182"/>
          <a:ext cx="313765" cy="40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2400" b="1"/>
            <a:t>D</a:t>
          </a:r>
        </a:p>
      </cdr:txBody>
    </cdr:sp>
  </cdr:relSizeAnchor>
  <cdr:relSizeAnchor xmlns:cdr="http://schemas.openxmlformats.org/drawingml/2006/chartDrawing">
    <cdr:from>
      <cdr:x>0.50411</cdr:x>
      <cdr:y>0.28893</cdr:y>
    </cdr:from>
    <cdr:to>
      <cdr:x>0.9141</cdr:x>
      <cdr:y>0.32437</cdr:y>
    </cdr:to>
    <cdr:pic>
      <cdr:nvPicPr>
        <cdr:cNvPr id="18" name="14 Imagen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381623" y="1630830"/>
          <a:ext cx="1936936" cy="2000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0.50174</cdr:x>
      <cdr:y>0.10429</cdr:y>
    </cdr:from>
    <cdr:to>
      <cdr:x>0.91173</cdr:x>
      <cdr:y>0.13973</cdr:y>
    </cdr:to>
    <cdr:pic>
      <cdr:nvPicPr>
        <cdr:cNvPr id="19" name="13 Imagen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370418" y="588683"/>
          <a:ext cx="1936936" cy="2000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0.53257</cdr:x>
      <cdr:y>0.74754</cdr:y>
    </cdr:from>
    <cdr:to>
      <cdr:x>0.73858</cdr:x>
      <cdr:y>0.78297</cdr:y>
    </cdr:to>
    <cdr:pic>
      <cdr:nvPicPr>
        <cdr:cNvPr id="20" name="16 Imagen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16094" y="4219389"/>
          <a:ext cx="973230" cy="2000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0.44092</cdr:x>
      <cdr:y>0.50185</cdr:y>
    </cdr:from>
    <cdr:to>
      <cdr:x>0.95259</cdr:x>
      <cdr:y>0.53733</cdr:y>
    </cdr:to>
    <cdr:pic>
      <cdr:nvPicPr>
        <cdr:cNvPr id="22" name="13 Imagen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84294" y="2829858"/>
          <a:ext cx="2418790" cy="20002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120"/>
  <sheetViews>
    <sheetView zoomScale="70" workbookViewId="0">
      <pane xSplit="1" topLeftCell="BV1" activePane="topRight" state="frozen"/>
      <selection pane="topRight" activeCell="CO14" sqref="BY14:CO14"/>
    </sheetView>
  </sheetViews>
  <sheetFormatPr baseColWidth="10" defaultColWidth="7.28515625" defaultRowHeight="15"/>
  <cols>
    <col min="1" max="1" width="18.28515625" customWidth="1"/>
    <col min="108" max="108" width="7.7109375" customWidth="1"/>
    <col min="115" max="115" width="7.7109375" customWidth="1"/>
  </cols>
  <sheetData>
    <row r="1" spans="1:120">
      <c r="A1" t="s">
        <v>1</v>
      </c>
      <c r="B1" s="4">
        <v>40960</v>
      </c>
      <c r="C1" s="3">
        <v>40960</v>
      </c>
      <c r="D1" s="3">
        <v>40960</v>
      </c>
      <c r="E1" s="3">
        <v>40960</v>
      </c>
      <c r="F1" s="3">
        <v>40960</v>
      </c>
      <c r="G1" s="3">
        <v>40960</v>
      </c>
      <c r="H1" s="3">
        <v>40960</v>
      </c>
      <c r="I1" s="3">
        <v>40960</v>
      </c>
      <c r="J1" s="3">
        <v>40960</v>
      </c>
      <c r="K1" s="6" t="s">
        <v>21</v>
      </c>
      <c r="L1" s="3">
        <v>40961</v>
      </c>
      <c r="M1" s="3">
        <v>40961</v>
      </c>
      <c r="N1" s="3">
        <v>40961</v>
      </c>
      <c r="O1" s="3">
        <v>40961</v>
      </c>
      <c r="P1" s="3">
        <v>40961</v>
      </c>
      <c r="Q1" s="3">
        <v>40961</v>
      </c>
      <c r="R1" s="3">
        <v>40961</v>
      </c>
      <c r="S1" s="3">
        <v>40961</v>
      </c>
      <c r="T1" s="3">
        <v>40961</v>
      </c>
      <c r="U1" s="3">
        <v>40961</v>
      </c>
      <c r="V1" s="6" t="s">
        <v>21</v>
      </c>
      <c r="W1" s="3">
        <v>40962</v>
      </c>
      <c r="X1" s="3">
        <v>40962</v>
      </c>
      <c r="Y1" s="3">
        <v>40962</v>
      </c>
      <c r="Z1" s="3">
        <v>40962</v>
      </c>
      <c r="AA1" s="3">
        <v>40962</v>
      </c>
      <c r="AB1" s="3">
        <v>40962</v>
      </c>
      <c r="AC1" s="3">
        <v>40962</v>
      </c>
      <c r="AD1" s="3">
        <v>40962</v>
      </c>
      <c r="AE1" s="3">
        <v>40962</v>
      </c>
      <c r="AF1" s="6" t="s">
        <v>21</v>
      </c>
      <c r="AG1" s="3"/>
      <c r="AI1" s="6"/>
      <c r="AJ1" s="4">
        <v>40960</v>
      </c>
      <c r="AK1" s="4">
        <v>40960</v>
      </c>
      <c r="AL1" s="4">
        <v>40960</v>
      </c>
      <c r="AM1" s="4">
        <v>40960</v>
      </c>
      <c r="AN1" s="4">
        <v>40960</v>
      </c>
      <c r="AO1" s="4">
        <v>40960</v>
      </c>
      <c r="AP1" s="4">
        <v>40960</v>
      </c>
      <c r="AQ1" s="4">
        <v>40960</v>
      </c>
      <c r="AR1" s="4">
        <v>40960</v>
      </c>
      <c r="AS1" s="4">
        <v>40960</v>
      </c>
      <c r="AT1" s="4">
        <v>40960</v>
      </c>
      <c r="AU1" s="4">
        <v>40960</v>
      </c>
      <c r="AV1" s="6"/>
      <c r="AW1" s="4">
        <v>40961</v>
      </c>
      <c r="AX1" s="4">
        <v>40961</v>
      </c>
      <c r="AY1" s="4">
        <v>40961</v>
      </c>
      <c r="AZ1" s="4">
        <v>40961</v>
      </c>
      <c r="BA1" s="4">
        <v>40961</v>
      </c>
      <c r="BB1" s="4">
        <v>40961</v>
      </c>
      <c r="BC1" s="4">
        <v>40961</v>
      </c>
      <c r="BD1" s="4">
        <v>40961</v>
      </c>
      <c r="BE1" s="4">
        <v>40961</v>
      </c>
      <c r="BF1" s="4">
        <v>40961</v>
      </c>
      <c r="BG1" s="4">
        <v>40961</v>
      </c>
      <c r="BH1" s="4">
        <v>40961</v>
      </c>
      <c r="BI1" s="6"/>
      <c r="BJ1" s="3">
        <v>40962</v>
      </c>
      <c r="BK1" s="3">
        <v>40962</v>
      </c>
      <c r="BL1" s="3">
        <v>40962</v>
      </c>
      <c r="BM1" s="3">
        <v>40962</v>
      </c>
      <c r="BN1" s="3">
        <v>40962</v>
      </c>
      <c r="BO1" s="3">
        <v>40962</v>
      </c>
      <c r="BP1" s="3">
        <v>40962</v>
      </c>
      <c r="BQ1" s="3">
        <v>40962</v>
      </c>
      <c r="BR1" s="3">
        <v>40962</v>
      </c>
      <c r="BS1" s="3">
        <v>40962</v>
      </c>
      <c r="BT1" s="3">
        <v>40962</v>
      </c>
      <c r="BU1" s="3">
        <v>40962</v>
      </c>
      <c r="BV1" s="3">
        <v>40962</v>
      </c>
      <c r="BW1" s="3">
        <v>40962</v>
      </c>
      <c r="BX1" s="6"/>
      <c r="BY1" s="3">
        <v>40961</v>
      </c>
      <c r="BZ1" s="3">
        <v>40961</v>
      </c>
      <c r="CA1" s="3">
        <v>40961</v>
      </c>
      <c r="CB1" s="3">
        <v>40961</v>
      </c>
      <c r="CC1" s="3">
        <v>40961</v>
      </c>
      <c r="CD1" s="3">
        <v>40961</v>
      </c>
      <c r="CE1" s="3">
        <v>40961</v>
      </c>
      <c r="CF1" s="3">
        <v>40961</v>
      </c>
      <c r="CG1" s="3">
        <v>40961</v>
      </c>
      <c r="CH1" s="3">
        <v>40961</v>
      </c>
      <c r="CI1" s="3">
        <v>40961</v>
      </c>
      <c r="CJ1" s="3">
        <v>40961</v>
      </c>
      <c r="CK1" s="3">
        <v>40961</v>
      </c>
      <c r="CL1" s="3">
        <v>40961</v>
      </c>
      <c r="CM1" s="3">
        <v>40961</v>
      </c>
      <c r="CN1" s="3">
        <v>40961</v>
      </c>
      <c r="CO1" s="3">
        <v>40961</v>
      </c>
      <c r="CP1" s="6"/>
      <c r="CQ1" s="3">
        <v>40960</v>
      </c>
      <c r="CR1" s="3">
        <v>40960</v>
      </c>
      <c r="CS1" s="3">
        <v>40960</v>
      </c>
      <c r="CT1" s="3">
        <v>40960</v>
      </c>
      <c r="CU1" s="3">
        <v>40960</v>
      </c>
      <c r="CV1" s="3">
        <v>40960</v>
      </c>
      <c r="CW1" s="3">
        <v>40961</v>
      </c>
      <c r="CX1" s="3">
        <v>40961</v>
      </c>
      <c r="CY1" s="3">
        <v>40961</v>
      </c>
      <c r="CZ1" s="3">
        <v>40961</v>
      </c>
      <c r="DA1" s="3">
        <v>40961</v>
      </c>
      <c r="DB1" s="3">
        <v>40961</v>
      </c>
      <c r="DC1" s="61"/>
      <c r="DD1" s="3">
        <v>40960</v>
      </c>
      <c r="DE1" s="3">
        <v>40960</v>
      </c>
      <c r="DF1" s="3">
        <v>40960</v>
      </c>
      <c r="DG1" s="3">
        <v>40960</v>
      </c>
      <c r="DH1" s="3">
        <v>40960</v>
      </c>
      <c r="DI1" s="3">
        <v>40960</v>
      </c>
      <c r="DJ1" s="3">
        <v>40960</v>
      </c>
      <c r="DK1" s="3">
        <v>40961</v>
      </c>
      <c r="DL1" s="3">
        <v>40961</v>
      </c>
      <c r="DM1" s="3">
        <v>40961</v>
      </c>
      <c r="DN1" s="3">
        <v>40961</v>
      </c>
      <c r="DO1" s="3">
        <v>40961</v>
      </c>
      <c r="DP1" s="61"/>
    </row>
    <row r="2" spans="1:120">
      <c r="A2" t="s">
        <v>11</v>
      </c>
      <c r="B2" s="5" t="s">
        <v>14</v>
      </c>
      <c r="C2" t="s">
        <v>14</v>
      </c>
      <c r="D2" t="s">
        <v>14</v>
      </c>
      <c r="E2" t="s">
        <v>14</v>
      </c>
      <c r="F2" t="s">
        <v>14</v>
      </c>
      <c r="G2" t="s">
        <v>14</v>
      </c>
      <c r="H2" t="s">
        <v>14</v>
      </c>
      <c r="I2" t="s">
        <v>14</v>
      </c>
      <c r="J2" t="s">
        <v>14</v>
      </c>
      <c r="K2" s="6"/>
      <c r="L2" t="s">
        <v>14</v>
      </c>
      <c r="M2" t="s">
        <v>14</v>
      </c>
      <c r="N2" t="s">
        <v>14</v>
      </c>
      <c r="O2" t="s">
        <v>14</v>
      </c>
      <c r="P2" t="s">
        <v>14</v>
      </c>
      <c r="Q2" t="s">
        <v>14</v>
      </c>
      <c r="R2" t="s">
        <v>14</v>
      </c>
      <c r="S2" t="s">
        <v>14</v>
      </c>
      <c r="T2" t="s">
        <v>14</v>
      </c>
      <c r="U2" t="s">
        <v>14</v>
      </c>
      <c r="V2" s="6"/>
      <c r="W2" t="s">
        <v>27</v>
      </c>
      <c r="X2" t="s">
        <v>27</v>
      </c>
      <c r="Y2" t="s">
        <v>27</v>
      </c>
      <c r="Z2" t="s">
        <v>27</v>
      </c>
      <c r="AA2" t="s">
        <v>27</v>
      </c>
      <c r="AB2" t="s">
        <v>27</v>
      </c>
      <c r="AC2" t="s">
        <v>27</v>
      </c>
      <c r="AD2" t="s">
        <v>27</v>
      </c>
      <c r="AE2" t="s">
        <v>27</v>
      </c>
      <c r="AF2" s="6"/>
      <c r="AG2" t="s">
        <v>27</v>
      </c>
      <c r="AH2" t="s">
        <v>27</v>
      </c>
      <c r="AI2" s="6"/>
      <c r="AJ2" t="s">
        <v>36</v>
      </c>
      <c r="AK2" t="s">
        <v>36</v>
      </c>
      <c r="AL2" t="s">
        <v>36</v>
      </c>
      <c r="AM2" t="s">
        <v>36</v>
      </c>
      <c r="AN2" t="s">
        <v>36</v>
      </c>
      <c r="AO2" t="s">
        <v>36</v>
      </c>
      <c r="AP2" t="s">
        <v>36</v>
      </c>
      <c r="AQ2" t="s">
        <v>36</v>
      </c>
      <c r="AR2" t="s">
        <v>36</v>
      </c>
      <c r="AS2" t="s">
        <v>36</v>
      </c>
      <c r="AT2" t="s">
        <v>36</v>
      </c>
      <c r="AU2" t="s">
        <v>36</v>
      </c>
      <c r="AV2" s="6"/>
      <c r="AW2" t="s">
        <v>36</v>
      </c>
      <c r="AX2" t="s">
        <v>36</v>
      </c>
      <c r="AY2" t="s">
        <v>36</v>
      </c>
      <c r="AZ2" t="s">
        <v>36</v>
      </c>
      <c r="BA2" t="s">
        <v>36</v>
      </c>
      <c r="BB2" t="s">
        <v>36</v>
      </c>
      <c r="BC2" t="s">
        <v>36</v>
      </c>
      <c r="BD2" t="s">
        <v>36</v>
      </c>
      <c r="BE2" t="s">
        <v>36</v>
      </c>
      <c r="BF2" t="s">
        <v>36</v>
      </c>
      <c r="BG2" t="s">
        <v>36</v>
      </c>
      <c r="BH2" t="s">
        <v>36</v>
      </c>
      <c r="BI2" s="6"/>
      <c r="BJ2" t="s">
        <v>39</v>
      </c>
      <c r="BK2" t="s">
        <v>39</v>
      </c>
      <c r="BL2" t="s">
        <v>39</v>
      </c>
      <c r="BM2" t="s">
        <v>39</v>
      </c>
      <c r="BN2" t="s">
        <v>39</v>
      </c>
      <c r="BO2" t="s">
        <v>39</v>
      </c>
      <c r="BP2" t="s">
        <v>39</v>
      </c>
      <c r="BQ2" t="s">
        <v>39</v>
      </c>
      <c r="BR2" t="s">
        <v>39</v>
      </c>
      <c r="BS2" t="s">
        <v>39</v>
      </c>
      <c r="BT2" t="s">
        <v>39</v>
      </c>
      <c r="BU2" t="s">
        <v>39</v>
      </c>
      <c r="BV2" t="s">
        <v>39</v>
      </c>
      <c r="BW2" t="s">
        <v>39</v>
      </c>
      <c r="BX2" s="6"/>
      <c r="BY2" t="s">
        <v>70</v>
      </c>
      <c r="BZ2" t="s">
        <v>70</v>
      </c>
      <c r="CA2" t="s">
        <v>70</v>
      </c>
      <c r="CB2" t="s">
        <v>70</v>
      </c>
      <c r="CC2" t="s">
        <v>70</v>
      </c>
      <c r="CD2" t="s">
        <v>70</v>
      </c>
      <c r="CE2" t="s">
        <v>70</v>
      </c>
      <c r="CF2" t="s">
        <v>70</v>
      </c>
      <c r="CG2" t="s">
        <v>70</v>
      </c>
      <c r="CH2" t="s">
        <v>70</v>
      </c>
      <c r="CI2" t="s">
        <v>70</v>
      </c>
      <c r="CJ2" t="s">
        <v>70</v>
      </c>
      <c r="CK2" t="s">
        <v>70</v>
      </c>
      <c r="CL2" t="s">
        <v>70</v>
      </c>
      <c r="CM2" t="s">
        <v>70</v>
      </c>
      <c r="CN2" t="s">
        <v>70</v>
      </c>
      <c r="CO2" t="s">
        <v>70</v>
      </c>
      <c r="CP2" s="6"/>
      <c r="CQ2" t="s">
        <v>105</v>
      </c>
      <c r="CR2" t="s">
        <v>105</v>
      </c>
      <c r="CS2" t="s">
        <v>105</v>
      </c>
      <c r="CT2" t="s">
        <v>105</v>
      </c>
      <c r="CU2" t="s">
        <v>105</v>
      </c>
      <c r="CV2" t="s">
        <v>105</v>
      </c>
      <c r="CW2" t="s">
        <v>105</v>
      </c>
      <c r="CX2" t="s">
        <v>105</v>
      </c>
      <c r="CY2" t="s">
        <v>105</v>
      </c>
      <c r="CZ2" t="s">
        <v>105</v>
      </c>
      <c r="DA2" t="s">
        <v>105</v>
      </c>
      <c r="DB2" t="s">
        <v>105</v>
      </c>
      <c r="DC2" s="61"/>
      <c r="DD2" t="s">
        <v>138</v>
      </c>
      <c r="DE2" t="s">
        <v>138</v>
      </c>
      <c r="DF2" t="s">
        <v>138</v>
      </c>
      <c r="DG2" t="s">
        <v>138</v>
      </c>
      <c r="DH2" t="s">
        <v>138</v>
      </c>
      <c r="DI2" t="s">
        <v>138</v>
      </c>
      <c r="DJ2" t="s">
        <v>138</v>
      </c>
      <c r="DK2" t="s">
        <v>138</v>
      </c>
      <c r="DL2" t="s">
        <v>138</v>
      </c>
      <c r="DM2" t="s">
        <v>138</v>
      </c>
      <c r="DN2" t="s">
        <v>138</v>
      </c>
      <c r="DO2" t="s">
        <v>138</v>
      </c>
      <c r="DP2" s="61"/>
    </row>
    <row r="3" spans="1:120" ht="15" customHeight="1">
      <c r="A3" t="s">
        <v>4</v>
      </c>
      <c r="B3" s="5">
        <v>1</v>
      </c>
      <c r="C3">
        <v>1</v>
      </c>
      <c r="D3">
        <v>2</v>
      </c>
      <c r="E3">
        <v>2</v>
      </c>
      <c r="F3">
        <v>3</v>
      </c>
      <c r="G3">
        <v>3</v>
      </c>
      <c r="H3">
        <v>4</v>
      </c>
      <c r="I3">
        <v>4</v>
      </c>
      <c r="J3">
        <v>5</v>
      </c>
      <c r="K3" s="6"/>
      <c r="L3">
        <v>6</v>
      </c>
      <c r="M3">
        <v>6</v>
      </c>
      <c r="N3">
        <v>7</v>
      </c>
      <c r="O3">
        <v>7</v>
      </c>
      <c r="P3">
        <v>8</v>
      </c>
      <c r="Q3">
        <v>8</v>
      </c>
      <c r="R3">
        <v>9</v>
      </c>
      <c r="S3">
        <v>9</v>
      </c>
      <c r="T3">
        <v>10</v>
      </c>
      <c r="U3">
        <v>10</v>
      </c>
      <c r="V3" s="6"/>
      <c r="W3">
        <v>1</v>
      </c>
      <c r="X3">
        <v>1</v>
      </c>
      <c r="Y3">
        <v>2</v>
      </c>
      <c r="Z3">
        <v>2</v>
      </c>
      <c r="AA3">
        <v>3</v>
      </c>
      <c r="AB3">
        <v>3</v>
      </c>
      <c r="AC3">
        <v>4</v>
      </c>
      <c r="AD3">
        <v>4</v>
      </c>
      <c r="AE3">
        <v>5</v>
      </c>
      <c r="AF3" s="6"/>
      <c r="AG3">
        <v>1</v>
      </c>
      <c r="AH3">
        <v>2</v>
      </c>
      <c r="AI3" s="6"/>
      <c r="AJ3">
        <v>1</v>
      </c>
      <c r="AK3">
        <v>1</v>
      </c>
      <c r="AL3">
        <v>2</v>
      </c>
      <c r="AM3">
        <v>2</v>
      </c>
      <c r="AN3">
        <v>3</v>
      </c>
      <c r="AO3">
        <v>3</v>
      </c>
      <c r="AP3">
        <v>4</v>
      </c>
      <c r="AQ3">
        <v>4</v>
      </c>
      <c r="AR3">
        <v>5</v>
      </c>
      <c r="AS3">
        <v>5</v>
      </c>
      <c r="AT3">
        <v>6</v>
      </c>
      <c r="AU3">
        <v>6</v>
      </c>
      <c r="AV3" s="6"/>
      <c r="AW3">
        <v>1</v>
      </c>
      <c r="AX3">
        <v>1</v>
      </c>
      <c r="AY3">
        <v>2</v>
      </c>
      <c r="AZ3">
        <v>2</v>
      </c>
      <c r="BA3">
        <v>3</v>
      </c>
      <c r="BB3">
        <v>3</v>
      </c>
      <c r="BC3">
        <v>4</v>
      </c>
      <c r="BD3">
        <v>4</v>
      </c>
      <c r="BE3">
        <v>5</v>
      </c>
      <c r="BF3">
        <v>5</v>
      </c>
      <c r="BG3">
        <v>6</v>
      </c>
      <c r="BH3">
        <v>6</v>
      </c>
      <c r="BI3" s="6"/>
      <c r="BJ3">
        <v>1</v>
      </c>
      <c r="BK3">
        <v>2</v>
      </c>
      <c r="BL3">
        <v>3</v>
      </c>
      <c r="BM3">
        <v>4</v>
      </c>
      <c r="BN3">
        <v>5</v>
      </c>
      <c r="BO3">
        <v>6</v>
      </c>
      <c r="BP3">
        <v>7</v>
      </c>
      <c r="BQ3">
        <v>8</v>
      </c>
      <c r="BR3">
        <v>9</v>
      </c>
      <c r="BS3">
        <v>10</v>
      </c>
      <c r="BT3">
        <v>11</v>
      </c>
      <c r="BU3">
        <v>12</v>
      </c>
      <c r="BV3">
        <v>13</v>
      </c>
      <c r="BW3">
        <v>14</v>
      </c>
      <c r="BX3" s="6"/>
      <c r="BY3">
        <v>1</v>
      </c>
      <c r="BZ3">
        <v>1</v>
      </c>
      <c r="CA3">
        <v>2</v>
      </c>
      <c r="CB3">
        <v>2</v>
      </c>
      <c r="CC3">
        <v>3</v>
      </c>
      <c r="CD3">
        <v>3</v>
      </c>
      <c r="CE3">
        <v>4</v>
      </c>
      <c r="CF3">
        <v>4</v>
      </c>
      <c r="CG3">
        <v>5</v>
      </c>
      <c r="CH3">
        <v>6</v>
      </c>
      <c r="CI3">
        <v>7</v>
      </c>
      <c r="CJ3">
        <v>7</v>
      </c>
      <c r="CK3">
        <v>8</v>
      </c>
      <c r="CL3">
        <v>8</v>
      </c>
      <c r="CM3">
        <v>9</v>
      </c>
      <c r="CN3">
        <v>10</v>
      </c>
      <c r="CO3">
        <v>10</v>
      </c>
      <c r="CP3" s="6"/>
      <c r="CQ3">
        <v>1</v>
      </c>
      <c r="CR3">
        <v>2</v>
      </c>
      <c r="CS3">
        <v>3</v>
      </c>
      <c r="CT3">
        <v>4</v>
      </c>
      <c r="CU3">
        <v>5</v>
      </c>
      <c r="CV3">
        <v>6</v>
      </c>
      <c r="CW3">
        <v>8</v>
      </c>
      <c r="CX3">
        <v>10</v>
      </c>
      <c r="CY3">
        <v>7</v>
      </c>
      <c r="CZ3">
        <v>9</v>
      </c>
      <c r="DA3">
        <v>11</v>
      </c>
      <c r="DB3">
        <v>12</v>
      </c>
      <c r="DC3" s="61"/>
      <c r="DD3">
        <v>1</v>
      </c>
      <c r="DE3">
        <v>2</v>
      </c>
      <c r="DF3">
        <v>3</v>
      </c>
      <c r="DG3">
        <v>4</v>
      </c>
      <c r="DH3">
        <v>5</v>
      </c>
      <c r="DI3">
        <v>6</v>
      </c>
      <c r="DJ3">
        <v>7</v>
      </c>
      <c r="DK3">
        <v>1</v>
      </c>
      <c r="DL3">
        <v>2</v>
      </c>
      <c r="DM3">
        <v>3</v>
      </c>
      <c r="DN3">
        <v>4</v>
      </c>
      <c r="DO3">
        <v>5</v>
      </c>
      <c r="DP3" s="61"/>
    </row>
    <row r="4" spans="1:120">
      <c r="A4" t="s">
        <v>0</v>
      </c>
      <c r="B4" s="5" t="s">
        <v>15</v>
      </c>
      <c r="C4" t="s">
        <v>15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s="6"/>
      <c r="L4" t="s">
        <v>15</v>
      </c>
      <c r="M4" t="s">
        <v>15</v>
      </c>
      <c r="N4" t="s">
        <v>15</v>
      </c>
      <c r="O4" t="s">
        <v>15</v>
      </c>
      <c r="P4" t="s">
        <v>15</v>
      </c>
      <c r="Q4" t="s">
        <v>15</v>
      </c>
      <c r="R4" t="s">
        <v>15</v>
      </c>
      <c r="S4" t="s">
        <v>15</v>
      </c>
      <c r="T4" t="s">
        <v>15</v>
      </c>
      <c r="U4" t="s">
        <v>15</v>
      </c>
      <c r="V4" s="6"/>
      <c r="W4" t="s">
        <v>28</v>
      </c>
      <c r="X4" t="s">
        <v>28</v>
      </c>
      <c r="Y4" t="s">
        <v>28</v>
      </c>
      <c r="Z4" t="s">
        <v>28</v>
      </c>
      <c r="AA4" t="s">
        <v>28</v>
      </c>
      <c r="AB4" t="s">
        <v>28</v>
      </c>
      <c r="AC4" t="s">
        <v>28</v>
      </c>
      <c r="AD4" t="s">
        <v>28</v>
      </c>
      <c r="AE4" t="s">
        <v>28</v>
      </c>
      <c r="AF4" s="6"/>
      <c r="AG4" t="s">
        <v>35</v>
      </c>
      <c r="AH4" t="s">
        <v>35</v>
      </c>
      <c r="AI4" s="6"/>
      <c r="AJ4" t="s">
        <v>37</v>
      </c>
      <c r="AK4" t="s">
        <v>37</v>
      </c>
      <c r="AL4" t="s">
        <v>37</v>
      </c>
      <c r="AM4" t="s">
        <v>37</v>
      </c>
      <c r="AN4" t="s">
        <v>37</v>
      </c>
      <c r="AO4" t="s">
        <v>37</v>
      </c>
      <c r="AP4" t="s">
        <v>37</v>
      </c>
      <c r="AQ4" t="s">
        <v>37</v>
      </c>
      <c r="AR4" t="s">
        <v>37</v>
      </c>
      <c r="AS4" t="s">
        <v>37</v>
      </c>
      <c r="AT4" t="s">
        <v>37</v>
      </c>
      <c r="AU4" t="s">
        <v>37</v>
      </c>
      <c r="AV4" s="6"/>
      <c r="AW4" t="s">
        <v>37</v>
      </c>
      <c r="AX4" t="s">
        <v>37</v>
      </c>
      <c r="AY4" t="s">
        <v>37</v>
      </c>
      <c r="AZ4" t="s">
        <v>37</v>
      </c>
      <c r="BA4" t="s">
        <v>37</v>
      </c>
      <c r="BB4" t="s">
        <v>37</v>
      </c>
      <c r="BC4" t="s">
        <v>37</v>
      </c>
      <c r="BD4" t="s">
        <v>37</v>
      </c>
      <c r="BE4" t="s">
        <v>37</v>
      </c>
      <c r="BF4" t="s">
        <v>37</v>
      </c>
      <c r="BG4" t="s">
        <v>37</v>
      </c>
      <c r="BH4" t="s">
        <v>37</v>
      </c>
      <c r="BI4" s="6"/>
      <c r="BJ4" t="s">
        <v>40</v>
      </c>
      <c r="BK4" t="s">
        <v>40</v>
      </c>
      <c r="BL4" t="s">
        <v>40</v>
      </c>
      <c r="BM4" t="s">
        <v>40</v>
      </c>
      <c r="BN4" t="s">
        <v>40</v>
      </c>
      <c r="BO4" t="s">
        <v>40</v>
      </c>
      <c r="BP4" t="s">
        <v>40</v>
      </c>
      <c r="BQ4" t="s">
        <v>40</v>
      </c>
      <c r="BR4" t="s">
        <v>40</v>
      </c>
      <c r="BS4" t="s">
        <v>40</v>
      </c>
      <c r="BT4" t="s">
        <v>40</v>
      </c>
      <c r="BU4" t="s">
        <v>40</v>
      </c>
      <c r="BV4" t="s">
        <v>40</v>
      </c>
      <c r="BW4" t="s">
        <v>40</v>
      </c>
      <c r="BX4" s="6"/>
      <c r="BY4" t="s">
        <v>28</v>
      </c>
      <c r="BZ4" t="s">
        <v>28</v>
      </c>
      <c r="CA4" t="s">
        <v>28</v>
      </c>
      <c r="CB4" t="s">
        <v>28</v>
      </c>
      <c r="CC4" t="s">
        <v>28</v>
      </c>
      <c r="CD4" t="s">
        <v>28</v>
      </c>
      <c r="CE4" t="s">
        <v>28</v>
      </c>
      <c r="CF4" t="s">
        <v>28</v>
      </c>
      <c r="CG4" t="s">
        <v>28</v>
      </c>
      <c r="CH4" t="s">
        <v>28</v>
      </c>
      <c r="CI4" t="s">
        <v>28</v>
      </c>
      <c r="CJ4" t="s">
        <v>28</v>
      </c>
      <c r="CK4" t="s">
        <v>28</v>
      </c>
      <c r="CL4" t="s">
        <v>28</v>
      </c>
      <c r="CM4" t="s">
        <v>28</v>
      </c>
      <c r="CN4" t="s">
        <v>28</v>
      </c>
      <c r="CO4" t="s">
        <v>28</v>
      </c>
      <c r="CP4" s="6"/>
      <c r="CQ4" t="s">
        <v>40</v>
      </c>
      <c r="CR4" t="s">
        <v>40</v>
      </c>
      <c r="CS4" t="s">
        <v>40</v>
      </c>
      <c r="CT4" t="s">
        <v>40</v>
      </c>
      <c r="CU4" t="s">
        <v>40</v>
      </c>
      <c r="CV4" t="s">
        <v>40</v>
      </c>
      <c r="CW4" t="s">
        <v>40</v>
      </c>
      <c r="CX4" t="s">
        <v>40</v>
      </c>
      <c r="CY4" t="s">
        <v>40</v>
      </c>
      <c r="CZ4" t="s">
        <v>40</v>
      </c>
      <c r="DA4" t="s">
        <v>40</v>
      </c>
      <c r="DB4" t="s">
        <v>92</v>
      </c>
      <c r="DC4" s="61"/>
      <c r="DD4" t="s">
        <v>90</v>
      </c>
      <c r="DE4" t="s">
        <v>90</v>
      </c>
      <c r="DF4" t="s">
        <v>90</v>
      </c>
      <c r="DG4" t="s">
        <v>90</v>
      </c>
      <c r="DH4" t="s">
        <v>90</v>
      </c>
      <c r="DI4" t="s">
        <v>90</v>
      </c>
      <c r="DJ4" t="s">
        <v>37</v>
      </c>
      <c r="DK4" t="s">
        <v>37</v>
      </c>
      <c r="DL4" t="s">
        <v>37</v>
      </c>
      <c r="DM4" t="s">
        <v>37</v>
      </c>
      <c r="DN4" t="s">
        <v>37</v>
      </c>
      <c r="DO4" t="s">
        <v>37</v>
      </c>
      <c r="DP4" s="61"/>
    </row>
    <row r="5" spans="1:120">
      <c r="A5" t="s">
        <v>2</v>
      </c>
      <c r="B5" s="5">
        <f>AVERAGE(110,101)</f>
        <v>105.5</v>
      </c>
      <c r="C5">
        <f>AVERAGE(110,101)</f>
        <v>105.5</v>
      </c>
      <c r="D5">
        <f>AVERAGE(148,124)</f>
        <v>136</v>
      </c>
      <c r="E5">
        <f>AVERAGE(148,124)</f>
        <v>136</v>
      </c>
      <c r="F5">
        <f>AVERAGE(88,60)</f>
        <v>74</v>
      </c>
      <c r="G5">
        <f>AVERAGE(88,60)</f>
        <v>74</v>
      </c>
      <c r="H5">
        <f>AVERAGE(56,56.4)</f>
        <v>56.2</v>
      </c>
      <c r="I5">
        <f>AVERAGE(56,56.4)</f>
        <v>56.2</v>
      </c>
      <c r="J5">
        <f>AVERAGE(34,35)</f>
        <v>34.5</v>
      </c>
      <c r="K5" s="6"/>
      <c r="L5">
        <f>AVERAGE(181,139)</f>
        <v>160</v>
      </c>
      <c r="M5">
        <f>AVERAGE(181,139)</f>
        <v>160</v>
      </c>
      <c r="N5">
        <f>AVERAGE(159,188)</f>
        <v>173.5</v>
      </c>
      <c r="O5">
        <f>AVERAGE(159,188)</f>
        <v>173.5</v>
      </c>
      <c r="P5">
        <f>AVERAGE(93,83)</f>
        <v>88</v>
      </c>
      <c r="Q5">
        <f>AVERAGE(93,83)</f>
        <v>88</v>
      </c>
      <c r="R5">
        <f>AVERAGE(80,55)</f>
        <v>67.5</v>
      </c>
      <c r="S5">
        <f>AVERAGE(80,55)</f>
        <v>67.5</v>
      </c>
      <c r="T5">
        <f>AVERAGE(48,46)</f>
        <v>47</v>
      </c>
      <c r="U5">
        <f>AVERAGE(48,46)</f>
        <v>47</v>
      </c>
      <c r="V5" s="6"/>
      <c r="W5">
        <v>144</v>
      </c>
      <c r="X5">
        <v>144</v>
      </c>
      <c r="Y5">
        <v>120</v>
      </c>
      <c r="Z5">
        <v>120</v>
      </c>
      <c r="AA5">
        <v>110</v>
      </c>
      <c r="AB5">
        <v>110</v>
      </c>
      <c r="AC5">
        <v>105</v>
      </c>
      <c r="AD5">
        <v>105</v>
      </c>
      <c r="AE5">
        <v>115</v>
      </c>
      <c r="AF5" s="6"/>
      <c r="AI5" s="6"/>
      <c r="AV5" s="6"/>
      <c r="BI5" s="6"/>
      <c r="BX5" s="6"/>
      <c r="CP5" s="6"/>
      <c r="CQ5" s="40">
        <f>AVERAGE(33.87,39.87)</f>
        <v>36.869999999999997</v>
      </c>
      <c r="CR5" s="40">
        <f>AVERAGE(33.87,39.87)</f>
        <v>36.869999999999997</v>
      </c>
      <c r="CS5" s="40">
        <f>AVERAGE(63.87,60.87)</f>
        <v>62.37</v>
      </c>
      <c r="CT5" s="40">
        <f>AVERAGE(76.87,79.87)</f>
        <v>78.37</v>
      </c>
      <c r="CU5" s="40">
        <f>AVERAGE(75,62)</f>
        <v>68.5</v>
      </c>
      <c r="CV5" s="40">
        <f>AVERAGE(60.87,63.87)</f>
        <v>62.37</v>
      </c>
      <c r="CW5" s="40">
        <f>AVERAGE(52,40)</f>
        <v>46</v>
      </c>
      <c r="CX5" s="40">
        <f>AVERAGE(91,96)</f>
        <v>93.5</v>
      </c>
      <c r="CY5" s="40">
        <f>AVERAGE(107,106)</f>
        <v>106.5</v>
      </c>
      <c r="CZ5" s="40">
        <f>AVERAGE(101,112)</f>
        <v>106.5</v>
      </c>
      <c r="DA5" s="40">
        <f>AVERAGE(128,134)</f>
        <v>131</v>
      </c>
      <c r="DB5" s="40">
        <f>AVERAGE(58,59)</f>
        <v>58.5</v>
      </c>
      <c r="DC5" s="61"/>
      <c r="DP5" s="61"/>
    </row>
    <row r="6" spans="1:120">
      <c r="A6" t="s">
        <v>3</v>
      </c>
      <c r="B6" s="5">
        <v>3</v>
      </c>
      <c r="C6">
        <v>3</v>
      </c>
      <c r="D6">
        <v>3</v>
      </c>
      <c r="E6">
        <v>3</v>
      </c>
      <c r="F6">
        <v>2</v>
      </c>
      <c r="G6">
        <v>2</v>
      </c>
      <c r="H6">
        <v>2</v>
      </c>
      <c r="I6">
        <v>2</v>
      </c>
      <c r="J6">
        <v>1</v>
      </c>
      <c r="K6" s="6"/>
      <c r="L6">
        <v>3</v>
      </c>
      <c r="M6">
        <v>3</v>
      </c>
      <c r="N6">
        <v>3</v>
      </c>
      <c r="O6">
        <v>3</v>
      </c>
      <c r="P6">
        <v>2</v>
      </c>
      <c r="Q6">
        <v>2</v>
      </c>
      <c r="R6">
        <v>2</v>
      </c>
      <c r="S6">
        <v>2</v>
      </c>
      <c r="T6">
        <v>1</v>
      </c>
      <c r="U6">
        <v>1</v>
      </c>
      <c r="V6" s="6"/>
      <c r="W6">
        <v>3</v>
      </c>
      <c r="X6">
        <v>3</v>
      </c>
      <c r="Y6">
        <v>3</v>
      </c>
      <c r="Z6">
        <v>3</v>
      </c>
      <c r="AA6">
        <v>3</v>
      </c>
      <c r="AB6">
        <v>3</v>
      </c>
      <c r="AC6">
        <v>3</v>
      </c>
      <c r="AD6">
        <v>3</v>
      </c>
      <c r="AE6">
        <v>3</v>
      </c>
      <c r="AF6" s="6"/>
      <c r="AG6">
        <v>1</v>
      </c>
      <c r="AH6">
        <v>2</v>
      </c>
      <c r="AI6" s="6"/>
      <c r="AJ6">
        <v>3</v>
      </c>
      <c r="AK6">
        <v>3</v>
      </c>
      <c r="AL6">
        <v>3</v>
      </c>
      <c r="AM6">
        <v>3</v>
      </c>
      <c r="AN6">
        <v>2</v>
      </c>
      <c r="AO6">
        <v>2</v>
      </c>
      <c r="AP6">
        <v>2</v>
      </c>
      <c r="AQ6">
        <v>2</v>
      </c>
      <c r="AR6">
        <v>1</v>
      </c>
      <c r="AS6">
        <v>1</v>
      </c>
      <c r="AT6">
        <v>1</v>
      </c>
      <c r="AU6">
        <v>1</v>
      </c>
      <c r="AV6" s="6"/>
      <c r="AW6">
        <v>2</v>
      </c>
      <c r="AX6">
        <v>2</v>
      </c>
      <c r="AY6">
        <v>2</v>
      </c>
      <c r="AZ6">
        <v>2</v>
      </c>
      <c r="BA6">
        <v>2</v>
      </c>
      <c r="BB6">
        <v>2</v>
      </c>
      <c r="BC6">
        <v>3</v>
      </c>
      <c r="BD6">
        <v>3</v>
      </c>
      <c r="BE6">
        <v>3</v>
      </c>
      <c r="BF6">
        <v>3</v>
      </c>
      <c r="BG6">
        <v>2</v>
      </c>
      <c r="BH6">
        <v>2</v>
      </c>
      <c r="BI6" s="6"/>
      <c r="BX6" s="6"/>
      <c r="CP6" s="6"/>
      <c r="CQ6">
        <v>1</v>
      </c>
      <c r="CR6">
        <v>1</v>
      </c>
      <c r="CS6">
        <v>2</v>
      </c>
      <c r="CT6">
        <v>2</v>
      </c>
      <c r="CU6">
        <v>2</v>
      </c>
      <c r="CV6">
        <v>2</v>
      </c>
      <c r="CW6">
        <v>2</v>
      </c>
      <c r="CX6">
        <v>2</v>
      </c>
      <c r="CY6">
        <v>3</v>
      </c>
      <c r="CZ6">
        <v>3</v>
      </c>
      <c r="DA6">
        <v>3</v>
      </c>
      <c r="DB6">
        <v>2</v>
      </c>
      <c r="DC6" s="61"/>
      <c r="DP6" s="61"/>
    </row>
    <row r="7" spans="1:120">
      <c r="A7" t="s">
        <v>9</v>
      </c>
      <c r="B7" s="5"/>
      <c r="K7" s="6"/>
      <c r="V7" s="6"/>
      <c r="AF7" s="6"/>
      <c r="AI7" s="6"/>
      <c r="AV7" s="6"/>
      <c r="BI7" s="6"/>
      <c r="BJ7" t="s">
        <v>41</v>
      </c>
      <c r="BK7" t="s">
        <v>43</v>
      </c>
      <c r="BL7" t="s">
        <v>45</v>
      </c>
      <c r="BM7" t="s">
        <v>47</v>
      </c>
      <c r="BN7" t="s">
        <v>49</v>
      </c>
      <c r="BO7" t="s">
        <v>51</v>
      </c>
      <c r="BP7" t="s">
        <v>53</v>
      </c>
      <c r="BQ7" t="s">
        <v>55</v>
      </c>
      <c r="BR7" t="s">
        <v>58</v>
      </c>
      <c r="BS7" t="s">
        <v>60</v>
      </c>
      <c r="BT7" t="s">
        <v>62</v>
      </c>
      <c r="BU7" t="s">
        <v>64</v>
      </c>
      <c r="BV7" t="s">
        <v>66</v>
      </c>
      <c r="BW7" t="s">
        <v>68</v>
      </c>
      <c r="BX7" s="6"/>
      <c r="BY7" t="s">
        <v>71</v>
      </c>
      <c r="BZ7" t="s">
        <v>71</v>
      </c>
      <c r="CA7" t="s">
        <v>73</v>
      </c>
      <c r="CB7" t="s">
        <v>73</v>
      </c>
      <c r="CC7" t="s">
        <v>75</v>
      </c>
      <c r="CD7" t="s">
        <v>75</v>
      </c>
      <c r="CE7" t="s">
        <v>77</v>
      </c>
      <c r="CF7" t="s">
        <v>77</v>
      </c>
      <c r="CG7" t="s">
        <v>79</v>
      </c>
      <c r="CH7" t="s">
        <v>81</v>
      </c>
      <c r="CI7" t="s">
        <v>82</v>
      </c>
      <c r="CJ7" t="s">
        <v>82</v>
      </c>
      <c r="CK7" t="s">
        <v>84</v>
      </c>
      <c r="CL7" t="s">
        <v>84</v>
      </c>
      <c r="CM7" t="s">
        <v>86</v>
      </c>
      <c r="CN7" t="s">
        <v>88</v>
      </c>
      <c r="CO7" t="s">
        <v>88</v>
      </c>
      <c r="CP7" s="6"/>
      <c r="CQ7" t="s">
        <v>106</v>
      </c>
      <c r="CR7" t="s">
        <v>108</v>
      </c>
      <c r="CS7" t="s">
        <v>110</v>
      </c>
      <c r="CT7" t="s">
        <v>112</v>
      </c>
      <c r="CU7" t="s">
        <v>114</v>
      </c>
      <c r="CV7" t="s">
        <v>116</v>
      </c>
      <c r="CW7" t="s">
        <v>120</v>
      </c>
      <c r="CX7" t="s">
        <v>124</v>
      </c>
      <c r="CY7" t="s">
        <v>118</v>
      </c>
      <c r="CZ7" t="s">
        <v>122</v>
      </c>
      <c r="DA7" t="s">
        <v>126</v>
      </c>
      <c r="DB7" t="s">
        <v>128</v>
      </c>
      <c r="DC7" s="61"/>
      <c r="DD7" t="s">
        <v>139</v>
      </c>
      <c r="DE7" t="s">
        <v>141</v>
      </c>
      <c r="DF7" t="s">
        <v>142</v>
      </c>
      <c r="DG7" t="s">
        <v>143</v>
      </c>
      <c r="DH7" t="s">
        <v>144</v>
      </c>
      <c r="DI7" t="s">
        <v>145</v>
      </c>
      <c r="DJ7" t="s">
        <v>146</v>
      </c>
      <c r="DK7" t="s">
        <v>147</v>
      </c>
      <c r="DL7" t="s">
        <v>148</v>
      </c>
      <c r="DM7" t="s">
        <v>149</v>
      </c>
      <c r="DN7" t="s">
        <v>150</v>
      </c>
      <c r="DO7" t="s">
        <v>151</v>
      </c>
      <c r="DP7" s="61"/>
    </row>
    <row r="8" spans="1:120">
      <c r="A8" t="s">
        <v>10</v>
      </c>
      <c r="B8" s="5"/>
      <c r="K8" s="6"/>
      <c r="V8" s="6"/>
      <c r="AF8" s="6"/>
      <c r="AI8" s="6"/>
      <c r="AV8" s="6"/>
      <c r="BI8" s="6"/>
      <c r="BJ8" t="s">
        <v>42</v>
      </c>
      <c r="BK8" t="s">
        <v>44</v>
      </c>
      <c r="BL8" t="s">
        <v>46</v>
      </c>
      <c r="BM8" t="s">
        <v>48</v>
      </c>
      <c r="BN8" t="s">
        <v>50</v>
      </c>
      <c r="BO8" t="s">
        <v>52</v>
      </c>
      <c r="BP8" t="s">
        <v>54</v>
      </c>
      <c r="BQ8" t="s">
        <v>56</v>
      </c>
      <c r="BR8" t="s">
        <v>59</v>
      </c>
      <c r="BS8" t="s">
        <v>61</v>
      </c>
      <c r="BT8" t="s">
        <v>63</v>
      </c>
      <c r="BU8" t="s">
        <v>65</v>
      </c>
      <c r="BV8" t="s">
        <v>67</v>
      </c>
      <c r="BW8" t="s">
        <v>69</v>
      </c>
      <c r="BX8" s="6"/>
      <c r="BY8" t="s">
        <v>72</v>
      </c>
      <c r="BZ8" t="s">
        <v>72</v>
      </c>
      <c r="CA8" t="s">
        <v>74</v>
      </c>
      <c r="CB8" t="s">
        <v>74</v>
      </c>
      <c r="CC8" t="s">
        <v>76</v>
      </c>
      <c r="CD8" t="s">
        <v>76</v>
      </c>
      <c r="CE8" t="s">
        <v>78</v>
      </c>
      <c r="CF8" t="s">
        <v>78</v>
      </c>
      <c r="CG8" t="s">
        <v>80</v>
      </c>
      <c r="CH8" t="s">
        <v>80</v>
      </c>
      <c r="CI8" t="s">
        <v>83</v>
      </c>
      <c r="CJ8" t="s">
        <v>83</v>
      </c>
      <c r="CK8" t="s">
        <v>85</v>
      </c>
      <c r="CL8" t="s">
        <v>85</v>
      </c>
      <c r="CM8" t="s">
        <v>87</v>
      </c>
      <c r="CN8" t="s">
        <v>89</v>
      </c>
      <c r="CO8" t="s">
        <v>89</v>
      </c>
      <c r="CP8" s="6"/>
      <c r="CQ8" t="s">
        <v>107</v>
      </c>
      <c r="CR8" t="s">
        <v>109</v>
      </c>
      <c r="CS8" t="s">
        <v>111</v>
      </c>
      <c r="CT8" t="s">
        <v>113</v>
      </c>
      <c r="CU8" t="s">
        <v>115</v>
      </c>
      <c r="CV8" t="s">
        <v>117</v>
      </c>
      <c r="CW8" t="s">
        <v>121</v>
      </c>
      <c r="CX8" t="s">
        <v>125</v>
      </c>
      <c r="CY8" t="s">
        <v>119</v>
      </c>
      <c r="CZ8" t="s">
        <v>123</v>
      </c>
      <c r="DA8" t="s">
        <v>127</v>
      </c>
      <c r="DB8" t="s">
        <v>129</v>
      </c>
      <c r="DC8" s="61"/>
      <c r="DD8" t="s">
        <v>140</v>
      </c>
      <c r="DE8" t="s">
        <v>152</v>
      </c>
      <c r="DF8" t="s">
        <v>153</v>
      </c>
      <c r="DG8" t="s">
        <v>154</v>
      </c>
      <c r="DH8" t="s">
        <v>155</v>
      </c>
      <c r="DI8" t="s">
        <v>156</v>
      </c>
      <c r="DJ8" t="s">
        <v>157</v>
      </c>
      <c r="DK8" t="s">
        <v>158</v>
      </c>
      <c r="DL8" t="s">
        <v>159</v>
      </c>
      <c r="DM8" t="s">
        <v>154</v>
      </c>
      <c r="DN8" t="s">
        <v>160</v>
      </c>
      <c r="DO8" t="s">
        <v>161</v>
      </c>
      <c r="DP8" s="61"/>
    </row>
    <row r="9" spans="1:120">
      <c r="A9" t="s">
        <v>5</v>
      </c>
      <c r="B9" s="5"/>
      <c r="K9" s="6"/>
      <c r="V9" s="6"/>
      <c r="AF9" s="6"/>
      <c r="AI9" s="6"/>
      <c r="AV9" s="6"/>
      <c r="BI9" s="6"/>
      <c r="BX9" s="6"/>
      <c r="CP9" s="6"/>
      <c r="CQ9">
        <v>6.1</v>
      </c>
      <c r="CR9">
        <v>11.5</v>
      </c>
      <c r="CS9">
        <v>13.05</v>
      </c>
      <c r="CT9">
        <v>14.05</v>
      </c>
      <c r="CU9">
        <v>16.149999999999999</v>
      </c>
      <c r="CV9">
        <v>17.2</v>
      </c>
      <c r="CW9">
        <v>9.1999999999999993</v>
      </c>
      <c r="CX9">
        <v>13.15</v>
      </c>
      <c r="CY9">
        <v>6.35</v>
      </c>
      <c r="CZ9">
        <v>11.15</v>
      </c>
      <c r="DA9">
        <v>15.5</v>
      </c>
      <c r="DB9">
        <v>6.25</v>
      </c>
      <c r="DC9" s="61"/>
      <c r="DP9" s="61"/>
    </row>
    <row r="10" spans="1:120">
      <c r="A10" t="s">
        <v>6</v>
      </c>
      <c r="B10" s="5"/>
      <c r="K10" s="6"/>
      <c r="V10" s="6"/>
      <c r="AF10" s="6"/>
      <c r="AI10" s="6"/>
      <c r="AV10" s="6"/>
      <c r="BI10" s="6"/>
      <c r="BX10" s="6"/>
      <c r="CP10" s="6"/>
      <c r="CQ10">
        <v>6.55</v>
      </c>
      <c r="CR10">
        <v>12.4</v>
      </c>
      <c r="CS10">
        <v>13.55</v>
      </c>
      <c r="CT10">
        <v>15</v>
      </c>
      <c r="CU10">
        <v>17.05</v>
      </c>
      <c r="CV10">
        <v>18.100000000000001</v>
      </c>
      <c r="CW10">
        <v>10.199999999999999</v>
      </c>
      <c r="CX10">
        <v>14.15</v>
      </c>
      <c r="CY10">
        <v>7.25</v>
      </c>
      <c r="CZ10">
        <v>12.15</v>
      </c>
      <c r="DA10">
        <v>16.399999999999999</v>
      </c>
      <c r="DB10">
        <v>7.3</v>
      </c>
      <c r="DC10" s="61"/>
      <c r="DP10" s="61"/>
    </row>
    <row r="11" spans="1:120">
      <c r="A11" t="s">
        <v>16</v>
      </c>
      <c r="B11" s="5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 s="6">
        <v>5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 s="6">
        <v>5</v>
      </c>
      <c r="W11">
        <f>55/60</f>
        <v>0.91666666666666663</v>
      </c>
      <c r="X11">
        <f>55/60</f>
        <v>0.91666666666666663</v>
      </c>
      <c r="Y11">
        <v>2</v>
      </c>
      <c r="Z11">
        <v>2</v>
      </c>
      <c r="AA11">
        <f>(1+10/60)</f>
        <v>1.1666666666666667</v>
      </c>
      <c r="AB11">
        <f>(1+10/60)</f>
        <v>1.1666666666666667</v>
      </c>
      <c r="AC11">
        <f>(1+45/60)</f>
        <v>1.75</v>
      </c>
      <c r="AD11">
        <f>(1+45/60)</f>
        <v>1.75</v>
      </c>
      <c r="AE11">
        <f>(1+10/60)</f>
        <v>1.1666666666666667</v>
      </c>
      <c r="AF11" s="6">
        <f>W11+Y11+AA11+AC11+AE11</f>
        <v>7</v>
      </c>
      <c r="AG11" s="51">
        <v>1</v>
      </c>
      <c r="AH11" s="51">
        <v>1</v>
      </c>
      <c r="AI11" s="6"/>
      <c r="AJ11">
        <f>35/60</f>
        <v>0.58333333333333337</v>
      </c>
      <c r="AK11">
        <f>35/60</f>
        <v>0.58333333333333337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f>45/60</f>
        <v>0.75</v>
      </c>
      <c r="AS11">
        <f>45/60</f>
        <v>0.75</v>
      </c>
      <c r="AT11">
        <f>45/60</f>
        <v>0.75</v>
      </c>
      <c r="AU11">
        <f>45/60</f>
        <v>0.75</v>
      </c>
      <c r="AV11" s="6"/>
      <c r="AW11">
        <v>1</v>
      </c>
      <c r="AX11">
        <v>1</v>
      </c>
      <c r="AY11">
        <v>1</v>
      </c>
      <c r="AZ11">
        <v>1</v>
      </c>
      <c r="BA11">
        <v>0.5</v>
      </c>
      <c r="BB11">
        <v>0.5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 s="6"/>
      <c r="BJ11" s="51">
        <v>1</v>
      </c>
      <c r="BK11" s="51">
        <v>1</v>
      </c>
      <c r="BL11" s="51">
        <v>1</v>
      </c>
      <c r="BM11" s="51">
        <v>1</v>
      </c>
      <c r="BN11" s="51">
        <v>1</v>
      </c>
      <c r="BO11" s="51">
        <v>1</v>
      </c>
      <c r="BP11" s="51">
        <v>1</v>
      </c>
      <c r="BQ11" s="51">
        <v>1</v>
      </c>
      <c r="BR11" s="51">
        <v>1</v>
      </c>
      <c r="BS11" s="51">
        <v>1</v>
      </c>
      <c r="BT11" s="51">
        <v>1</v>
      </c>
      <c r="BU11" s="51">
        <v>1</v>
      </c>
      <c r="BV11" s="51">
        <v>1</v>
      </c>
      <c r="BW11" s="51">
        <v>1</v>
      </c>
      <c r="BX11" s="6"/>
      <c r="BY11" s="51">
        <v>1</v>
      </c>
      <c r="BZ11" s="51">
        <v>1</v>
      </c>
      <c r="CA11" s="51">
        <v>1</v>
      </c>
      <c r="CB11" s="51">
        <v>1</v>
      </c>
      <c r="CC11" s="51">
        <v>1</v>
      </c>
      <c r="CD11" s="51">
        <v>1</v>
      </c>
      <c r="CE11" s="51">
        <v>1</v>
      </c>
      <c r="CF11" s="51">
        <v>1</v>
      </c>
      <c r="CG11" s="51">
        <v>1</v>
      </c>
      <c r="CH11" s="51">
        <v>1</v>
      </c>
      <c r="CI11" s="51">
        <v>1</v>
      </c>
      <c r="CJ11" s="51">
        <v>1</v>
      </c>
      <c r="CK11" s="51">
        <v>1</v>
      </c>
      <c r="CL11" s="51">
        <v>1</v>
      </c>
      <c r="CM11" s="51">
        <v>1</v>
      </c>
      <c r="CN11" s="51">
        <v>1</v>
      </c>
      <c r="CO11" s="51">
        <v>1</v>
      </c>
      <c r="CP11" s="6"/>
      <c r="CQ11">
        <f>(45/60)</f>
        <v>0.75</v>
      </c>
      <c r="CR11">
        <f>50/60</f>
        <v>0.83333333333333337</v>
      </c>
      <c r="CS11">
        <f>50/60</f>
        <v>0.83333333333333337</v>
      </c>
      <c r="CT11">
        <f>50/60</f>
        <v>0.83333333333333337</v>
      </c>
      <c r="CU11">
        <f>50/60</f>
        <v>0.83333333333333337</v>
      </c>
      <c r="CV11">
        <f>50/60</f>
        <v>0.83333333333333337</v>
      </c>
      <c r="CW11">
        <f>100/60</f>
        <v>1.6666666666666667</v>
      </c>
      <c r="CX11">
        <f>100/60</f>
        <v>1.6666666666666667</v>
      </c>
      <c r="CY11">
        <f>50/60</f>
        <v>0.83333333333333337</v>
      </c>
      <c r="CZ11">
        <f>100/60</f>
        <v>1.6666666666666667</v>
      </c>
      <c r="DA11">
        <f>50/60</f>
        <v>0.83333333333333337</v>
      </c>
      <c r="DB11">
        <f>105/60</f>
        <v>1.75</v>
      </c>
      <c r="DC11" s="61"/>
      <c r="DD11" s="51">
        <v>1</v>
      </c>
      <c r="DE11" s="51">
        <v>1</v>
      </c>
      <c r="DF11" s="51">
        <v>1</v>
      </c>
      <c r="DG11" s="51">
        <v>1</v>
      </c>
      <c r="DH11" s="51">
        <v>1</v>
      </c>
      <c r="DI11" s="51">
        <v>1</v>
      </c>
      <c r="DJ11" s="51">
        <v>1</v>
      </c>
      <c r="DK11" s="51">
        <v>1</v>
      </c>
      <c r="DL11" s="51">
        <v>1</v>
      </c>
      <c r="DM11" s="51">
        <v>1</v>
      </c>
      <c r="DN11" s="51">
        <v>1</v>
      </c>
      <c r="DO11" s="51">
        <v>1</v>
      </c>
      <c r="DP11" s="61"/>
    </row>
    <row r="12" spans="1:120">
      <c r="A12" t="s">
        <v>8</v>
      </c>
      <c r="B12" s="5"/>
      <c r="K12" s="6"/>
      <c r="V12" s="6"/>
      <c r="AF12" s="6"/>
      <c r="AI12" s="6"/>
      <c r="AV12" s="6"/>
      <c r="BI12" s="6"/>
      <c r="BX12" s="6"/>
      <c r="CP12" s="6"/>
      <c r="CQ12">
        <v>300</v>
      </c>
      <c r="CR12">
        <v>300</v>
      </c>
      <c r="CS12">
        <v>340</v>
      </c>
      <c r="CT12">
        <v>320</v>
      </c>
      <c r="CU12">
        <v>330</v>
      </c>
      <c r="CV12">
        <v>370</v>
      </c>
      <c r="CW12">
        <v>330</v>
      </c>
      <c r="CX12">
        <v>300</v>
      </c>
      <c r="CY12">
        <v>300</v>
      </c>
      <c r="CZ12">
        <v>330</v>
      </c>
      <c r="DA12">
        <v>300</v>
      </c>
      <c r="DB12">
        <v>300</v>
      </c>
      <c r="DC12" s="61"/>
      <c r="DP12" s="61"/>
    </row>
    <row r="13" spans="1:120" ht="30">
      <c r="A13" s="1" t="s">
        <v>7</v>
      </c>
      <c r="B13" s="5"/>
      <c r="K13" s="6"/>
      <c r="V13" s="6"/>
      <c r="AF13" s="6"/>
      <c r="AI13" s="6"/>
      <c r="AV13" s="6"/>
      <c r="BI13" s="6"/>
      <c r="BX13" s="6"/>
      <c r="CP13" s="6"/>
      <c r="DC13" s="61"/>
      <c r="DP13" s="61"/>
    </row>
    <row r="14" spans="1:120">
      <c r="A14" t="s">
        <v>12</v>
      </c>
      <c r="B14" s="5" t="s">
        <v>17</v>
      </c>
      <c r="C14" t="s">
        <v>17</v>
      </c>
      <c r="D14" t="s">
        <v>18</v>
      </c>
      <c r="E14" t="s">
        <v>18</v>
      </c>
      <c r="F14" t="s">
        <v>19</v>
      </c>
      <c r="G14" t="s">
        <v>19</v>
      </c>
      <c r="H14" t="s">
        <v>20</v>
      </c>
      <c r="I14" t="s">
        <v>20</v>
      </c>
      <c r="J14" t="s">
        <v>20</v>
      </c>
      <c r="K14" s="6">
        <v>69.599999999999994</v>
      </c>
      <c r="L14" t="s">
        <v>22</v>
      </c>
      <c r="M14" t="s">
        <v>22</v>
      </c>
      <c r="N14" t="s">
        <v>23</v>
      </c>
      <c r="O14" t="s">
        <v>23</v>
      </c>
      <c r="P14" t="s">
        <v>24</v>
      </c>
      <c r="Q14" t="s">
        <v>24</v>
      </c>
      <c r="R14" t="s">
        <v>25</v>
      </c>
      <c r="S14" t="s">
        <v>25</v>
      </c>
      <c r="T14" t="s">
        <v>26</v>
      </c>
      <c r="U14" t="s">
        <v>26</v>
      </c>
      <c r="V14" s="6">
        <v>50.49</v>
      </c>
      <c r="W14" t="s">
        <v>23</v>
      </c>
      <c r="X14" t="s">
        <v>23</v>
      </c>
      <c r="Y14" t="s">
        <v>29</v>
      </c>
      <c r="Z14" t="s">
        <v>29</v>
      </c>
      <c r="AA14" t="s">
        <v>30</v>
      </c>
      <c r="AB14" t="s">
        <v>30</v>
      </c>
      <c r="AC14" t="s">
        <v>31</v>
      </c>
      <c r="AD14" t="s">
        <v>31</v>
      </c>
      <c r="AE14" t="s">
        <v>32</v>
      </c>
      <c r="AF14" s="6">
        <v>39.104999999999997</v>
      </c>
      <c r="AG14" s="9">
        <f>20/1000</f>
        <v>0.02</v>
      </c>
      <c r="AH14" s="9">
        <f>30.5/1000</f>
        <v>3.0499999999999999E-2</v>
      </c>
      <c r="AI14" s="6"/>
      <c r="AJ14">
        <v>1.44</v>
      </c>
      <c r="AK14">
        <v>1.44</v>
      </c>
      <c r="AL14">
        <v>0.96</v>
      </c>
      <c r="AM14">
        <v>0.96</v>
      </c>
      <c r="AN14">
        <v>3.36</v>
      </c>
      <c r="AO14">
        <v>3.36</v>
      </c>
      <c r="AP14">
        <v>9.6</v>
      </c>
      <c r="AQ14">
        <v>9.6</v>
      </c>
      <c r="AR14">
        <v>11.52</v>
      </c>
      <c r="AS14">
        <v>11.52</v>
      </c>
      <c r="AT14">
        <v>16.32</v>
      </c>
      <c r="AU14">
        <v>16.32</v>
      </c>
      <c r="AV14" s="6">
        <f>SUM(AJ14:AU14)/2</f>
        <v>43.199999999999989</v>
      </c>
      <c r="AW14">
        <v>2.4</v>
      </c>
      <c r="AX14">
        <v>2.4</v>
      </c>
      <c r="AY14">
        <v>1.92</v>
      </c>
      <c r="AZ14">
        <v>1.92</v>
      </c>
      <c r="BA14">
        <v>0.24</v>
      </c>
      <c r="BB14">
        <v>0.24</v>
      </c>
      <c r="BC14">
        <v>1.2</v>
      </c>
      <c r="BD14">
        <v>1.2</v>
      </c>
      <c r="BE14">
        <v>2.88</v>
      </c>
      <c r="BF14">
        <v>2.88</v>
      </c>
      <c r="BG14">
        <v>9.6</v>
      </c>
      <c r="BH14">
        <v>9.6</v>
      </c>
      <c r="BI14" s="6">
        <f>SUM(AW14:BH14)/2</f>
        <v>18.239999999999998</v>
      </c>
      <c r="BJ14" s="79">
        <f>16.15/14</f>
        <v>1.1535714285714285</v>
      </c>
      <c r="BK14" s="79">
        <f t="shared" ref="BK14:BW14" si="0">16.15/14</f>
        <v>1.1535714285714285</v>
      </c>
      <c r="BL14" s="79">
        <f t="shared" si="0"/>
        <v>1.1535714285714285</v>
      </c>
      <c r="BM14" s="79">
        <f t="shared" si="0"/>
        <v>1.1535714285714285</v>
      </c>
      <c r="BN14" s="79">
        <f t="shared" si="0"/>
        <v>1.1535714285714285</v>
      </c>
      <c r="BO14" s="79">
        <f t="shared" si="0"/>
        <v>1.1535714285714285</v>
      </c>
      <c r="BP14" s="79">
        <f t="shared" si="0"/>
        <v>1.1535714285714285</v>
      </c>
      <c r="BQ14" s="79">
        <f t="shared" si="0"/>
        <v>1.1535714285714285</v>
      </c>
      <c r="BR14" s="79">
        <f t="shared" si="0"/>
        <v>1.1535714285714285</v>
      </c>
      <c r="BS14" s="79">
        <f t="shared" si="0"/>
        <v>1.1535714285714285</v>
      </c>
      <c r="BT14" s="79">
        <f t="shared" si="0"/>
        <v>1.1535714285714285</v>
      </c>
      <c r="BU14" s="79">
        <f t="shared" si="0"/>
        <v>1.1535714285714285</v>
      </c>
      <c r="BV14" s="79">
        <f t="shared" si="0"/>
        <v>1.1535714285714285</v>
      </c>
      <c r="BW14" s="79">
        <f t="shared" si="0"/>
        <v>1.1535714285714285</v>
      </c>
      <c r="BX14" s="6">
        <v>16.146000000000001</v>
      </c>
      <c r="BY14" s="80">
        <f>$CP$14/10</f>
        <v>1.8640000000000001</v>
      </c>
      <c r="BZ14" s="80"/>
      <c r="CA14" s="80">
        <f>$CP$14/10</f>
        <v>1.8640000000000001</v>
      </c>
      <c r="CB14" s="80"/>
      <c r="CC14" s="80">
        <f>$CP$14/10</f>
        <v>1.8640000000000001</v>
      </c>
      <c r="CD14" s="80"/>
      <c r="CE14" s="80">
        <f>$CP$14/10</f>
        <v>1.8640000000000001</v>
      </c>
      <c r="CF14" s="80"/>
      <c r="CG14" s="80">
        <f t="shared" ref="CG14:CI14" si="1">$CP$14/10</f>
        <v>1.8640000000000001</v>
      </c>
      <c r="CH14" s="80">
        <f t="shared" si="1"/>
        <v>1.8640000000000001</v>
      </c>
      <c r="CI14" s="80">
        <f t="shared" si="1"/>
        <v>1.8640000000000001</v>
      </c>
      <c r="CJ14" s="80"/>
      <c r="CK14" s="80">
        <f>$CP$14/10</f>
        <v>1.8640000000000001</v>
      </c>
      <c r="CL14" s="80"/>
      <c r="CM14" s="80">
        <f>$CP$14/10</f>
        <v>1.8640000000000001</v>
      </c>
      <c r="CN14" s="80">
        <f>$CP$14/10</f>
        <v>1.8640000000000001</v>
      </c>
      <c r="CO14" s="80"/>
      <c r="CP14" s="6">
        <v>18.64</v>
      </c>
      <c r="CQ14">
        <v>0.434</v>
      </c>
      <c r="CR14">
        <v>0.17100000000000001</v>
      </c>
      <c r="CS14">
        <v>0.19700000000000001</v>
      </c>
      <c r="CT14">
        <v>1.008</v>
      </c>
      <c r="CU14">
        <v>1.9059999999999999</v>
      </c>
      <c r="CV14">
        <v>1.9079999999999999</v>
      </c>
      <c r="CW14">
        <v>0.29299999999999998</v>
      </c>
      <c r="CX14">
        <v>0</v>
      </c>
      <c r="CY14">
        <v>0.93400000000000005</v>
      </c>
      <c r="CZ14">
        <v>0.48199999999999998</v>
      </c>
      <c r="DA14">
        <v>0</v>
      </c>
      <c r="DB14">
        <v>31.331</v>
      </c>
      <c r="DC14" s="61"/>
      <c r="DD14" s="80">
        <f>10.89/7</f>
        <v>1.5557142857142858</v>
      </c>
      <c r="DE14" s="80">
        <f t="shared" ref="DE14:DJ14" si="2">10.89/7</f>
        <v>1.5557142857142858</v>
      </c>
      <c r="DF14" s="80">
        <f t="shared" si="2"/>
        <v>1.5557142857142858</v>
      </c>
      <c r="DG14" s="80">
        <f t="shared" si="2"/>
        <v>1.5557142857142858</v>
      </c>
      <c r="DH14" s="80">
        <f t="shared" si="2"/>
        <v>1.5557142857142858</v>
      </c>
      <c r="DI14" s="80">
        <f t="shared" si="2"/>
        <v>1.5557142857142858</v>
      </c>
      <c r="DJ14" s="80">
        <f t="shared" si="2"/>
        <v>1.5557142857142858</v>
      </c>
      <c r="DK14" s="80">
        <f>16.65/5</f>
        <v>3.3299999999999996</v>
      </c>
      <c r="DL14" s="80">
        <f t="shared" ref="DL14:DO14" si="3">16.65/5</f>
        <v>3.3299999999999996</v>
      </c>
      <c r="DM14" s="80">
        <f t="shared" si="3"/>
        <v>3.3299999999999996</v>
      </c>
      <c r="DN14" s="80">
        <f t="shared" si="3"/>
        <v>3.3299999999999996</v>
      </c>
      <c r="DO14" s="80">
        <f t="shared" si="3"/>
        <v>3.3299999999999996</v>
      </c>
      <c r="DP14" s="61"/>
    </row>
    <row r="15" spans="1:120">
      <c r="A15" t="s">
        <v>181</v>
      </c>
      <c r="B15" s="5">
        <v>1</v>
      </c>
      <c r="C15">
        <v>0</v>
      </c>
      <c r="D15">
        <v>1</v>
      </c>
      <c r="E15">
        <v>0</v>
      </c>
      <c r="F15">
        <v>1</v>
      </c>
      <c r="G15">
        <v>0</v>
      </c>
      <c r="H15">
        <v>1</v>
      </c>
      <c r="I15">
        <v>0</v>
      </c>
      <c r="J15">
        <v>3</v>
      </c>
      <c r="K15" s="6"/>
      <c r="L15">
        <v>1</v>
      </c>
      <c r="M15">
        <v>0</v>
      </c>
      <c r="N15">
        <v>1</v>
      </c>
      <c r="O15">
        <v>0</v>
      </c>
      <c r="P15">
        <v>1</v>
      </c>
      <c r="Q15">
        <v>0</v>
      </c>
      <c r="R15">
        <v>1</v>
      </c>
      <c r="S15">
        <v>0</v>
      </c>
      <c r="T15">
        <v>1</v>
      </c>
      <c r="U15">
        <v>0</v>
      </c>
      <c r="V15" s="6"/>
      <c r="W15">
        <v>1</v>
      </c>
      <c r="X15">
        <v>0</v>
      </c>
      <c r="Y15">
        <v>1</v>
      </c>
      <c r="Z15">
        <v>0</v>
      </c>
      <c r="AA15">
        <v>1</v>
      </c>
      <c r="AB15">
        <v>0</v>
      </c>
      <c r="AC15">
        <v>1</v>
      </c>
      <c r="AD15">
        <v>0</v>
      </c>
      <c r="AE15" t="s">
        <v>33</v>
      </c>
      <c r="AF15" s="6"/>
      <c r="AI15" s="6"/>
      <c r="AJ15">
        <v>1</v>
      </c>
      <c r="AK15">
        <v>0</v>
      </c>
      <c r="AL15">
        <v>1</v>
      </c>
      <c r="AM15">
        <v>0</v>
      </c>
      <c r="AN15">
        <v>1</v>
      </c>
      <c r="AO15">
        <v>0</v>
      </c>
      <c r="AP15">
        <v>1</v>
      </c>
      <c r="AQ15">
        <v>0</v>
      </c>
      <c r="AR15">
        <v>1</v>
      </c>
      <c r="AS15">
        <v>0</v>
      </c>
      <c r="AT15">
        <v>1</v>
      </c>
      <c r="AU15">
        <v>0</v>
      </c>
      <c r="AV15" s="6"/>
      <c r="AW15">
        <v>1</v>
      </c>
      <c r="AX15">
        <v>0</v>
      </c>
      <c r="AY15">
        <v>1</v>
      </c>
      <c r="AZ15">
        <v>0</v>
      </c>
      <c r="BA15">
        <v>1</v>
      </c>
      <c r="BB15">
        <v>0</v>
      </c>
      <c r="BC15">
        <v>1</v>
      </c>
      <c r="BD15">
        <v>0</v>
      </c>
      <c r="BE15">
        <v>1</v>
      </c>
      <c r="BF15">
        <v>0</v>
      </c>
      <c r="BG15">
        <v>1</v>
      </c>
      <c r="BH15">
        <v>0</v>
      </c>
      <c r="BI15" s="6"/>
      <c r="BX15" s="6"/>
      <c r="BY15">
        <v>1</v>
      </c>
      <c r="BZ15">
        <v>0</v>
      </c>
      <c r="CA15">
        <v>1</v>
      </c>
      <c r="CB15">
        <v>0</v>
      </c>
      <c r="CC15">
        <v>1</v>
      </c>
      <c r="CD15">
        <v>0</v>
      </c>
      <c r="CE15">
        <v>1</v>
      </c>
      <c r="CF15">
        <v>0</v>
      </c>
      <c r="CG15" t="s">
        <v>57</v>
      </c>
      <c r="CH15" t="s">
        <v>57</v>
      </c>
      <c r="CI15">
        <v>1</v>
      </c>
      <c r="CJ15">
        <v>0</v>
      </c>
      <c r="CK15">
        <v>1</v>
      </c>
      <c r="CL15">
        <v>0</v>
      </c>
      <c r="CM15" t="s">
        <v>57</v>
      </c>
      <c r="CN15">
        <v>1</v>
      </c>
      <c r="CO15">
        <v>0</v>
      </c>
      <c r="CP15" s="6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61"/>
      <c r="DD15" s="40"/>
      <c r="DE15" s="40"/>
      <c r="DF15" s="40"/>
      <c r="DP15" s="61"/>
    </row>
    <row r="16" spans="1:120">
      <c r="K16" s="6"/>
      <c r="V16" s="6"/>
      <c r="AF16" s="6"/>
      <c r="AI16" s="6"/>
      <c r="AV16" s="6"/>
      <c r="BI16" s="6"/>
      <c r="BQ16" t="s">
        <v>57</v>
      </c>
      <c r="BX16" s="6"/>
      <c r="CG16" t="s">
        <v>57</v>
      </c>
      <c r="CH16" t="s">
        <v>57</v>
      </c>
      <c r="CM16" t="s">
        <v>57</v>
      </c>
      <c r="CP16" s="6"/>
      <c r="DC16" s="61"/>
      <c r="DP16" s="61"/>
    </row>
    <row r="17" spans="1:120">
      <c r="A17" s="2" t="s">
        <v>13</v>
      </c>
      <c r="K17" s="6"/>
      <c r="V17" s="6"/>
      <c r="AF17" s="6"/>
      <c r="AI17" s="6"/>
      <c r="AV17" s="6"/>
      <c r="BI17" s="6"/>
      <c r="BX17" s="6"/>
      <c r="CP17" s="6"/>
      <c r="DC17" s="61"/>
      <c r="DP17" s="61"/>
    </row>
    <row r="18" spans="1:120">
      <c r="A18">
        <v>10</v>
      </c>
      <c r="K18" s="6">
        <f t="shared" ref="K18:K60" si="4">((B18+C18)*4+(D18+E18)*3+(F18+G18)*25+(H18+I18)*44+J18*44)/120</f>
        <v>0</v>
      </c>
      <c r="V18" s="6">
        <f t="shared" ref="V18:V27" si="5">((L18+M18)*1+(N18+O18)*3+(P18+Q18)*14+(R18+S18)*35+(T18+U18)*58)/111</f>
        <v>0</v>
      </c>
      <c r="AF18" s="6">
        <f>((W18+X18)*3+(Y18+Z18)*35+(AA18+AB18)*12+(AC18+AD18)*19+AE18*10)/79</f>
        <v>0</v>
      </c>
      <c r="AI18" s="6"/>
      <c r="AV18" s="6">
        <f>((AJ18+AK18)*1.44+(AL18+AM18)*0.96+(AN18+AO18)*3.36+(AP18+AQ18)*9.6+(AR18+AS18)*11.52+(AT18+AU18)*16.32)/43.2</f>
        <v>0</v>
      </c>
      <c r="BI18" s="6">
        <f>((AW18+AX18)*2.4+(AY18+AZ18)*1.92+(BA18+BB18)*0.24+(BC18+BD18)*1.2+(BE18+BF18)*2.88+(BG18+BH18)*9.6)/18.24</f>
        <v>0</v>
      </c>
      <c r="BX18" s="6"/>
      <c r="CP18" s="6"/>
      <c r="DC18" s="61"/>
      <c r="DP18" s="61"/>
    </row>
    <row r="19" spans="1:120">
      <c r="A19">
        <v>11</v>
      </c>
      <c r="K19" s="6">
        <f t="shared" si="4"/>
        <v>0</v>
      </c>
      <c r="V19" s="6">
        <f t="shared" si="5"/>
        <v>0</v>
      </c>
      <c r="AF19" s="6">
        <f t="shared" ref="AF19:AF63" si="6">((W19+X19)*3+(Y19+Z19)*35+(AA19+AB19)*12+(AC19+AD19)*19+AE19*10)/79</f>
        <v>0</v>
      </c>
      <c r="AI19" s="6"/>
      <c r="AV19" s="6">
        <f t="shared" ref="AV19:AV63" si="7">((AJ19+AK19)*1.44+(AL19+AM19)*0.96+(AN19+AO19)*3.36+(AP19+AQ19)*9.6+(AR19+AS19)*11.52+(AT19+AU19)*16.32)/43.2</f>
        <v>0</v>
      </c>
      <c r="BI19" s="6">
        <f t="shared" ref="BI19:BI63" si="8">((AW19+AX19)*2.4+(AY19+AZ19)*1.92+(BA19+BB19)*0.24+(BC19+BD19)*1.2+(BE19+BF19)*2.88+(BG19+BH19)*9.6)/18.24</f>
        <v>0</v>
      </c>
      <c r="BX19" s="6"/>
      <c r="CP19" s="6"/>
      <c r="DC19" s="61"/>
      <c r="DP19" s="61"/>
    </row>
    <row r="20" spans="1:120">
      <c r="A20">
        <v>12</v>
      </c>
      <c r="K20" s="6">
        <f t="shared" si="4"/>
        <v>0</v>
      </c>
      <c r="V20" s="6">
        <f t="shared" si="5"/>
        <v>0</v>
      </c>
      <c r="AF20" s="6">
        <f t="shared" si="6"/>
        <v>0</v>
      </c>
      <c r="AG20" s="50">
        <v>1</v>
      </c>
      <c r="AH20" s="51">
        <v>0</v>
      </c>
      <c r="AI20" s="6">
        <f>AVERAGE(AG20:AH20)</f>
        <v>0.5</v>
      </c>
      <c r="AV20" s="6">
        <f t="shared" si="7"/>
        <v>0</v>
      </c>
      <c r="BI20" s="6">
        <f t="shared" si="8"/>
        <v>0</v>
      </c>
      <c r="BX20" s="6"/>
      <c r="CP20" s="6"/>
      <c r="DC20" s="61"/>
      <c r="DP20" s="61"/>
    </row>
    <row r="21" spans="1:120">
      <c r="A21">
        <v>13</v>
      </c>
      <c r="K21" s="6">
        <f t="shared" si="4"/>
        <v>0</v>
      </c>
      <c r="V21" s="6">
        <f t="shared" si="5"/>
        <v>0</v>
      </c>
      <c r="AF21" s="6">
        <f t="shared" si="6"/>
        <v>0</v>
      </c>
      <c r="AG21" s="50">
        <v>1</v>
      </c>
      <c r="AH21" s="51">
        <v>0</v>
      </c>
      <c r="AI21" s="6">
        <f t="shared" ref="AI21:AI33" si="9">AVERAGE(AG21:AH21)</f>
        <v>0.5</v>
      </c>
      <c r="AV21" s="6">
        <f t="shared" si="7"/>
        <v>0</v>
      </c>
      <c r="BI21" s="6">
        <f t="shared" si="8"/>
        <v>0</v>
      </c>
      <c r="BX21" s="6"/>
      <c r="CP21" s="6"/>
      <c r="DC21" s="61"/>
      <c r="DP21" s="61"/>
    </row>
    <row r="22" spans="1:120">
      <c r="A22">
        <v>14</v>
      </c>
      <c r="K22" s="6">
        <f t="shared" si="4"/>
        <v>0</v>
      </c>
      <c r="V22" s="6">
        <f t="shared" si="5"/>
        <v>0</v>
      </c>
      <c r="AF22" s="6">
        <f t="shared" si="6"/>
        <v>0</v>
      </c>
      <c r="AG22" s="50">
        <v>1</v>
      </c>
      <c r="AH22" s="50">
        <v>1</v>
      </c>
      <c r="AI22" s="6">
        <f t="shared" si="9"/>
        <v>1</v>
      </c>
      <c r="AV22" s="6">
        <f t="shared" si="7"/>
        <v>0</v>
      </c>
      <c r="BI22" s="6">
        <f t="shared" si="8"/>
        <v>0</v>
      </c>
      <c r="BX22" s="6"/>
      <c r="CP22" s="6"/>
      <c r="DC22" s="61"/>
      <c r="DP22" s="61"/>
    </row>
    <row r="23" spans="1:120">
      <c r="A23">
        <v>15</v>
      </c>
      <c r="K23" s="6">
        <f t="shared" si="4"/>
        <v>0</v>
      </c>
      <c r="V23" s="6">
        <f t="shared" si="5"/>
        <v>0</v>
      </c>
      <c r="AF23" s="6">
        <f t="shared" si="6"/>
        <v>0</v>
      </c>
      <c r="AG23" s="8">
        <v>1</v>
      </c>
      <c r="AH23" s="8">
        <v>1</v>
      </c>
      <c r="AI23" s="6">
        <f t="shared" si="9"/>
        <v>1</v>
      </c>
      <c r="AV23" s="6">
        <f t="shared" si="7"/>
        <v>0</v>
      </c>
      <c r="BI23" s="6">
        <f t="shared" si="8"/>
        <v>0</v>
      </c>
      <c r="BX23" s="6"/>
      <c r="CP23" s="6"/>
      <c r="CQ23" s="8"/>
      <c r="DC23" s="61"/>
      <c r="DP23" s="61"/>
    </row>
    <row r="24" spans="1:120">
      <c r="A24">
        <v>16</v>
      </c>
      <c r="K24" s="6">
        <f t="shared" si="4"/>
        <v>0</v>
      </c>
      <c r="V24" s="6">
        <f t="shared" si="5"/>
        <v>0</v>
      </c>
      <c r="AF24" s="6">
        <f t="shared" si="6"/>
        <v>0</v>
      </c>
      <c r="AG24" s="8">
        <v>5</v>
      </c>
      <c r="AH24" s="8">
        <v>2</v>
      </c>
      <c r="AI24" s="6">
        <f t="shared" si="9"/>
        <v>3.5</v>
      </c>
      <c r="AV24" s="6">
        <f t="shared" si="7"/>
        <v>0</v>
      </c>
      <c r="BI24" s="6">
        <f t="shared" si="8"/>
        <v>0</v>
      </c>
      <c r="BJ24" s="8"/>
      <c r="BK24" s="8"/>
      <c r="BL24" s="8"/>
      <c r="BM24" s="11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6"/>
      <c r="CP24" s="6"/>
      <c r="CQ24" s="8"/>
      <c r="DC24" s="61"/>
      <c r="DD24" s="51"/>
      <c r="DE24" s="51">
        <v>1</v>
      </c>
      <c r="DF24" s="51"/>
      <c r="DP24" s="61"/>
    </row>
    <row r="25" spans="1:120">
      <c r="A25">
        <v>17</v>
      </c>
      <c r="K25" s="6">
        <f t="shared" si="4"/>
        <v>0</v>
      </c>
      <c r="V25" s="6">
        <f t="shared" si="5"/>
        <v>0</v>
      </c>
      <c r="AF25" s="6">
        <f t="shared" si="6"/>
        <v>0</v>
      </c>
      <c r="AG25" s="8">
        <v>8</v>
      </c>
      <c r="AH25" s="8">
        <v>6</v>
      </c>
      <c r="AI25" s="6">
        <f t="shared" si="9"/>
        <v>7</v>
      </c>
      <c r="AV25" s="6">
        <f t="shared" si="7"/>
        <v>0</v>
      </c>
      <c r="BI25" s="6">
        <f t="shared" si="8"/>
        <v>0</v>
      </c>
      <c r="BJ25" s="8"/>
      <c r="BK25" s="8"/>
      <c r="BL25" s="8"/>
      <c r="BM25" s="11"/>
      <c r="BN25" s="11"/>
      <c r="BO25" s="8"/>
      <c r="BP25" s="8"/>
      <c r="BQ25" s="8"/>
      <c r="BR25" s="8"/>
      <c r="BS25" s="8"/>
      <c r="BT25" s="8"/>
      <c r="BU25" s="8"/>
      <c r="BV25" s="8"/>
      <c r="BW25" s="8"/>
      <c r="BX25" s="6"/>
      <c r="CP25" s="6"/>
      <c r="CQ25" s="8"/>
      <c r="DC25" s="61"/>
      <c r="DD25" s="51"/>
      <c r="DE25" s="51">
        <v>1</v>
      </c>
      <c r="DF25" s="51"/>
      <c r="DP25" s="61"/>
    </row>
    <row r="26" spans="1:120">
      <c r="A26">
        <v>18</v>
      </c>
      <c r="K26" s="6">
        <f t="shared" si="4"/>
        <v>0</v>
      </c>
      <c r="V26" s="6">
        <f t="shared" si="5"/>
        <v>0</v>
      </c>
      <c r="AF26" s="6">
        <f t="shared" si="6"/>
        <v>0</v>
      </c>
      <c r="AG26" s="8">
        <v>10</v>
      </c>
      <c r="AH26" s="8">
        <v>8</v>
      </c>
      <c r="AI26" s="6">
        <f t="shared" si="9"/>
        <v>9</v>
      </c>
      <c r="AN26">
        <v>1</v>
      </c>
      <c r="AV26" s="6">
        <f t="shared" si="7"/>
        <v>7.7777777777777765E-2</v>
      </c>
      <c r="BA26">
        <v>0</v>
      </c>
      <c r="BI26" s="6">
        <f t="shared" si="8"/>
        <v>0</v>
      </c>
      <c r="BJ26" s="11">
        <v>0</v>
      </c>
      <c r="BK26" s="11">
        <v>0</v>
      </c>
      <c r="BL26" s="11">
        <v>0.8</v>
      </c>
      <c r="BM26" s="11">
        <v>0</v>
      </c>
      <c r="BN26" s="11">
        <v>0</v>
      </c>
      <c r="BO26" s="11">
        <v>0.8</v>
      </c>
      <c r="BP26" s="11">
        <v>0</v>
      </c>
      <c r="BQ26" s="11"/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6">
        <f>AVERAGE(BJ26:BW26)</f>
        <v>0.12307692307692308</v>
      </c>
      <c r="CP26" s="6"/>
      <c r="CQ26" s="8"/>
      <c r="DC26" s="61"/>
      <c r="DD26" s="62">
        <v>1</v>
      </c>
      <c r="DE26" s="51">
        <v>0</v>
      </c>
      <c r="DF26" s="51"/>
      <c r="DG26" s="51"/>
      <c r="DK26" s="51">
        <v>1</v>
      </c>
      <c r="DL26" s="51">
        <v>1</v>
      </c>
      <c r="DP26" s="61"/>
    </row>
    <row r="27" spans="1:120">
      <c r="A27">
        <v>19</v>
      </c>
      <c r="K27" s="6">
        <f t="shared" si="4"/>
        <v>0</v>
      </c>
      <c r="V27" s="6">
        <f t="shared" si="5"/>
        <v>0</v>
      </c>
      <c r="AF27" s="6">
        <f t="shared" si="6"/>
        <v>0</v>
      </c>
      <c r="AG27" s="8">
        <v>11</v>
      </c>
      <c r="AH27" s="8">
        <v>10</v>
      </c>
      <c r="AI27" s="6">
        <f t="shared" si="9"/>
        <v>10.5</v>
      </c>
      <c r="AJ27">
        <v>1</v>
      </c>
      <c r="AM27">
        <v>2</v>
      </c>
      <c r="AV27" s="6">
        <f t="shared" si="7"/>
        <v>7.7777777777777765E-2</v>
      </c>
      <c r="AW27">
        <v>0</v>
      </c>
      <c r="AX27">
        <v>0</v>
      </c>
      <c r="AY27">
        <v>4</v>
      </c>
      <c r="AZ27">
        <v>6</v>
      </c>
      <c r="BA27">
        <v>3</v>
      </c>
      <c r="BE27">
        <v>1</v>
      </c>
      <c r="BI27" s="13">
        <f t="shared" si="8"/>
        <v>1.25</v>
      </c>
      <c r="BJ27" s="11">
        <v>0</v>
      </c>
      <c r="BK27" s="11">
        <v>0</v>
      </c>
      <c r="BL27" s="11">
        <v>0</v>
      </c>
      <c r="BM27" s="11">
        <v>0</v>
      </c>
      <c r="BN27" s="11">
        <v>0.8</v>
      </c>
      <c r="BO27" s="11">
        <v>0</v>
      </c>
      <c r="BP27" s="11">
        <v>0</v>
      </c>
      <c r="BQ27" s="11"/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6">
        <f t="shared" ref="BX27:BX68" si="10">AVERAGE(BJ27:BW27)</f>
        <v>6.1538461538461542E-2</v>
      </c>
      <c r="CP27" s="6"/>
      <c r="CQ27" s="8"/>
      <c r="DC27" s="61"/>
      <c r="DD27" s="62">
        <v>1</v>
      </c>
      <c r="DE27" s="51">
        <v>1</v>
      </c>
      <c r="DF27" s="51"/>
      <c r="DG27" s="51"/>
      <c r="DK27" s="51">
        <v>3</v>
      </c>
      <c r="DL27" s="51">
        <v>1</v>
      </c>
      <c r="DO27" s="51">
        <v>3</v>
      </c>
      <c r="DP27" s="61"/>
    </row>
    <row r="28" spans="1:120">
      <c r="A28">
        <v>20</v>
      </c>
      <c r="B28">
        <v>6</v>
      </c>
      <c r="C28">
        <v>0</v>
      </c>
      <c r="D28">
        <v>2</v>
      </c>
      <c r="E28">
        <v>0</v>
      </c>
      <c r="F28">
        <v>3</v>
      </c>
      <c r="G28">
        <v>1</v>
      </c>
      <c r="H28">
        <v>0</v>
      </c>
      <c r="I28">
        <v>0</v>
      </c>
      <c r="J28">
        <v>0</v>
      </c>
      <c r="K28" s="6">
        <f t="shared" si="4"/>
        <v>1.0833333333333333</v>
      </c>
      <c r="L28">
        <v>6</v>
      </c>
      <c r="M28">
        <v>0</v>
      </c>
      <c r="N28">
        <v>4</v>
      </c>
      <c r="O28">
        <v>1</v>
      </c>
      <c r="P28">
        <v>1</v>
      </c>
      <c r="Q28">
        <v>1</v>
      </c>
      <c r="R28">
        <v>0</v>
      </c>
      <c r="S28">
        <v>1</v>
      </c>
      <c r="T28">
        <v>1</v>
      </c>
      <c r="U28">
        <v>0</v>
      </c>
      <c r="V28" s="6">
        <f>((L28+M28)*1+(N28+O28)*3+(P28+Q28)*14+(R28+S28)*35+(T28+U28)*58)/111</f>
        <v>1.2792792792792793</v>
      </c>
      <c r="W28">
        <v>1</v>
      </c>
      <c r="X28">
        <v>0</v>
      </c>
      <c r="Y28">
        <v>0</v>
      </c>
      <c r="Z28">
        <v>1</v>
      </c>
      <c r="AA28">
        <v>2</v>
      </c>
      <c r="AB28">
        <v>0</v>
      </c>
      <c r="AC28">
        <v>0</v>
      </c>
      <c r="AD28">
        <v>0</v>
      </c>
      <c r="AE28" s="7">
        <f>AVERAGE(W28:AD28)</f>
        <v>0.5</v>
      </c>
      <c r="AF28" s="6">
        <f t="shared" si="6"/>
        <v>0.84810126582278478</v>
      </c>
      <c r="AG28" s="8">
        <v>10</v>
      </c>
      <c r="AH28" s="8">
        <v>12</v>
      </c>
      <c r="AI28" s="6">
        <f t="shared" si="9"/>
        <v>11</v>
      </c>
      <c r="AJ28">
        <v>1</v>
      </c>
      <c r="AL28">
        <v>5</v>
      </c>
      <c r="AM28">
        <v>2</v>
      </c>
      <c r="AN28">
        <v>2</v>
      </c>
      <c r="AV28" s="6">
        <f t="shared" si="7"/>
        <v>0.34444444444444439</v>
      </c>
      <c r="AW28">
        <v>0</v>
      </c>
      <c r="AX28">
        <v>0</v>
      </c>
      <c r="AY28">
        <v>7</v>
      </c>
      <c r="AZ28">
        <v>8</v>
      </c>
      <c r="BA28">
        <v>8</v>
      </c>
      <c r="BB28">
        <v>1</v>
      </c>
      <c r="BC28">
        <v>2</v>
      </c>
      <c r="BE28">
        <v>3</v>
      </c>
      <c r="BF28">
        <v>2</v>
      </c>
      <c r="BI28" s="13">
        <f t="shared" si="8"/>
        <v>2.6184210526315792</v>
      </c>
      <c r="BJ28" s="11">
        <v>1</v>
      </c>
      <c r="BK28" s="11">
        <v>0</v>
      </c>
      <c r="BL28" s="11">
        <v>0.8</v>
      </c>
      <c r="BM28" s="11">
        <v>9</v>
      </c>
      <c r="BN28" s="11">
        <v>0</v>
      </c>
      <c r="BO28" s="11">
        <v>0.8</v>
      </c>
      <c r="BP28" s="11">
        <v>0</v>
      </c>
      <c r="BQ28" s="11"/>
      <c r="BR28" s="11">
        <v>0</v>
      </c>
      <c r="BS28" s="11">
        <v>0</v>
      </c>
      <c r="BT28" s="11">
        <v>0</v>
      </c>
      <c r="BU28" s="11">
        <v>0.5</v>
      </c>
      <c r="BV28" s="11">
        <v>0</v>
      </c>
      <c r="BW28" s="11">
        <v>0</v>
      </c>
      <c r="BX28" s="6">
        <f t="shared" si="10"/>
        <v>0.9307692307692309</v>
      </c>
      <c r="CA28">
        <v>1</v>
      </c>
      <c r="CC28">
        <v>1</v>
      </c>
      <c r="CP28" s="6"/>
      <c r="CQ28" s="8"/>
      <c r="DC28" s="61"/>
      <c r="DD28" s="62">
        <v>4</v>
      </c>
      <c r="DE28" s="51">
        <v>3</v>
      </c>
      <c r="DF28" s="51">
        <v>1</v>
      </c>
      <c r="DG28" s="51"/>
      <c r="DH28" s="51">
        <v>1</v>
      </c>
      <c r="DI28" s="51">
        <v>1</v>
      </c>
      <c r="DJ28" s="51">
        <v>2</v>
      </c>
      <c r="DK28" s="51">
        <v>8</v>
      </c>
      <c r="DL28" s="51">
        <v>5</v>
      </c>
      <c r="DO28" s="51">
        <v>8</v>
      </c>
      <c r="DP28" s="61"/>
    </row>
    <row r="29" spans="1:120">
      <c r="A29">
        <v>21</v>
      </c>
      <c r="B29">
        <v>9</v>
      </c>
      <c r="C29">
        <v>1</v>
      </c>
      <c r="D29">
        <v>4</v>
      </c>
      <c r="E29">
        <v>0</v>
      </c>
      <c r="F29">
        <v>7</v>
      </c>
      <c r="G29">
        <v>2</v>
      </c>
      <c r="H29">
        <v>1</v>
      </c>
      <c r="I29">
        <v>1</v>
      </c>
      <c r="J29">
        <v>3</v>
      </c>
      <c r="K29" s="6">
        <f t="shared" si="4"/>
        <v>4.1416666666666666</v>
      </c>
      <c r="L29">
        <v>3</v>
      </c>
      <c r="M29">
        <v>3</v>
      </c>
      <c r="N29">
        <v>5</v>
      </c>
      <c r="O29">
        <v>0</v>
      </c>
      <c r="P29">
        <v>6</v>
      </c>
      <c r="Q29">
        <v>2</v>
      </c>
      <c r="R29">
        <v>0</v>
      </c>
      <c r="S29">
        <v>0</v>
      </c>
      <c r="T29">
        <v>2</v>
      </c>
      <c r="U29">
        <v>0</v>
      </c>
      <c r="V29" s="6">
        <f t="shared" ref="V29:V63" si="11">((L29+M29)*1+(N29+O29)*3+(P29+Q29)*14+(R29+S29)*35+(T29+U29)*58)/111</f>
        <v>2.2432432432432434</v>
      </c>
      <c r="W29">
        <v>0</v>
      </c>
      <c r="X29">
        <v>0</v>
      </c>
      <c r="Y29">
        <v>1</v>
      </c>
      <c r="Z29">
        <v>1</v>
      </c>
      <c r="AA29">
        <v>0</v>
      </c>
      <c r="AB29">
        <v>0</v>
      </c>
      <c r="AC29">
        <v>2</v>
      </c>
      <c r="AD29">
        <v>0</v>
      </c>
      <c r="AE29" s="7">
        <f t="shared" ref="AE29:AE63" si="12">AVERAGE(W29:AD29)</f>
        <v>0.5</v>
      </c>
      <c r="AF29" s="6">
        <f t="shared" si="6"/>
        <v>1.4303797468354431</v>
      </c>
      <c r="AG29" s="8">
        <v>9</v>
      </c>
      <c r="AH29" s="8">
        <v>10</v>
      </c>
      <c r="AI29" s="6">
        <f t="shared" si="9"/>
        <v>9.5</v>
      </c>
      <c r="AL29">
        <v>11</v>
      </c>
      <c r="AM29">
        <v>11</v>
      </c>
      <c r="AN29">
        <v>2</v>
      </c>
      <c r="AP29">
        <v>3</v>
      </c>
      <c r="AQ29">
        <v>2</v>
      </c>
      <c r="AR29">
        <v>5</v>
      </c>
      <c r="AS29">
        <v>3</v>
      </c>
      <c r="AT29">
        <v>1</v>
      </c>
      <c r="AV29" s="6">
        <f t="shared" si="7"/>
        <v>4.2666666666666666</v>
      </c>
      <c r="AW29">
        <v>1</v>
      </c>
      <c r="AX29">
        <v>1</v>
      </c>
      <c r="AY29">
        <v>26</v>
      </c>
      <c r="AZ29">
        <v>8</v>
      </c>
      <c r="BA29">
        <v>6</v>
      </c>
      <c r="BB29">
        <v>1</v>
      </c>
      <c r="BC29">
        <v>5</v>
      </c>
      <c r="BD29">
        <v>8</v>
      </c>
      <c r="BE29">
        <v>1</v>
      </c>
      <c r="BF29">
        <v>2</v>
      </c>
      <c r="BG29">
        <v>2</v>
      </c>
      <c r="BH29">
        <v>1</v>
      </c>
      <c r="BI29" s="13">
        <f t="shared" si="8"/>
        <v>6.8421052631578956</v>
      </c>
      <c r="BJ29" s="11">
        <v>0</v>
      </c>
      <c r="BK29" s="11">
        <v>1</v>
      </c>
      <c r="BL29" s="11">
        <v>0</v>
      </c>
      <c r="BM29" s="11">
        <v>20.5</v>
      </c>
      <c r="BN29" s="11">
        <v>0</v>
      </c>
      <c r="BO29" s="11">
        <v>0</v>
      </c>
      <c r="BP29" s="11">
        <v>0.8</v>
      </c>
      <c r="BQ29" s="11"/>
      <c r="BR29" s="11">
        <v>0</v>
      </c>
      <c r="BS29" s="11">
        <v>0</v>
      </c>
      <c r="BT29" s="11">
        <v>1</v>
      </c>
      <c r="BU29" s="11">
        <v>4.2405063291139236</v>
      </c>
      <c r="BV29" s="11">
        <v>1</v>
      </c>
      <c r="BW29" s="11">
        <v>0</v>
      </c>
      <c r="BX29" s="6">
        <f t="shared" si="10"/>
        <v>2.195423563777994</v>
      </c>
      <c r="BY29">
        <v>1</v>
      </c>
      <c r="CA29">
        <v>0</v>
      </c>
      <c r="CB29">
        <v>3</v>
      </c>
      <c r="CC29">
        <v>1</v>
      </c>
      <c r="CN29">
        <v>2</v>
      </c>
      <c r="CP29" s="6"/>
      <c r="CQ29" s="8"/>
      <c r="DC29" s="61"/>
      <c r="DD29" s="62">
        <v>11</v>
      </c>
      <c r="DE29" s="51">
        <v>8</v>
      </c>
      <c r="DF29" s="51">
        <v>3</v>
      </c>
      <c r="DG29" s="51">
        <v>1</v>
      </c>
      <c r="DH29" s="51">
        <v>8</v>
      </c>
      <c r="DI29" s="51">
        <v>5</v>
      </c>
      <c r="DJ29" s="51">
        <v>10</v>
      </c>
      <c r="DK29" s="51">
        <v>6</v>
      </c>
      <c r="DL29" s="51">
        <v>11</v>
      </c>
      <c r="DM29" s="51">
        <v>1</v>
      </c>
      <c r="DO29" s="51">
        <v>6</v>
      </c>
      <c r="DP29" s="61"/>
    </row>
    <row r="30" spans="1:120">
      <c r="A30">
        <v>22</v>
      </c>
      <c r="B30">
        <v>25</v>
      </c>
      <c r="C30">
        <v>9</v>
      </c>
      <c r="D30">
        <v>11</v>
      </c>
      <c r="E30">
        <v>1</v>
      </c>
      <c r="F30">
        <v>18</v>
      </c>
      <c r="G30">
        <v>6</v>
      </c>
      <c r="H30">
        <v>7</v>
      </c>
      <c r="I30">
        <v>5</v>
      </c>
      <c r="J30">
        <v>11</v>
      </c>
      <c r="K30" s="6">
        <f t="shared" si="4"/>
        <v>14.866666666666667</v>
      </c>
      <c r="L30">
        <v>1</v>
      </c>
      <c r="M30">
        <v>2</v>
      </c>
      <c r="N30">
        <v>14</v>
      </c>
      <c r="O30">
        <v>4</v>
      </c>
      <c r="P30">
        <v>11</v>
      </c>
      <c r="Q30">
        <v>3</v>
      </c>
      <c r="R30">
        <v>11</v>
      </c>
      <c r="S30">
        <v>5</v>
      </c>
      <c r="T30">
        <v>11</v>
      </c>
      <c r="U30">
        <v>4</v>
      </c>
      <c r="V30" s="6">
        <f t="shared" si="11"/>
        <v>15.162162162162161</v>
      </c>
      <c r="W30">
        <v>1</v>
      </c>
      <c r="X30">
        <v>0</v>
      </c>
      <c r="Y30">
        <v>1</v>
      </c>
      <c r="Z30">
        <v>7</v>
      </c>
      <c r="AA30">
        <v>0</v>
      </c>
      <c r="AB30">
        <v>0</v>
      </c>
      <c r="AC30">
        <v>0</v>
      </c>
      <c r="AD30">
        <v>1</v>
      </c>
      <c r="AE30" s="7">
        <f t="shared" si="12"/>
        <v>1.25</v>
      </c>
      <c r="AF30" s="6">
        <f t="shared" si="6"/>
        <v>3.981012658227848</v>
      </c>
      <c r="AG30" s="8">
        <v>7</v>
      </c>
      <c r="AH30" s="8">
        <v>8</v>
      </c>
      <c r="AI30" s="6">
        <f t="shared" si="9"/>
        <v>7.5</v>
      </c>
      <c r="AJ30">
        <v>1</v>
      </c>
      <c r="AK30">
        <v>2</v>
      </c>
      <c r="AL30">
        <v>10</v>
      </c>
      <c r="AM30">
        <v>26</v>
      </c>
      <c r="AN30">
        <v>4</v>
      </c>
      <c r="AO30">
        <v>3</v>
      </c>
      <c r="AP30">
        <v>4</v>
      </c>
      <c r="AQ30">
        <v>6</v>
      </c>
      <c r="AR30">
        <v>7</v>
      </c>
      <c r="AS30">
        <v>3</v>
      </c>
      <c r="AT30">
        <v>2</v>
      </c>
      <c r="AV30" s="6">
        <f t="shared" si="7"/>
        <v>7.0888888888888886</v>
      </c>
      <c r="AW30">
        <v>2</v>
      </c>
      <c r="AX30">
        <v>4</v>
      </c>
      <c r="AY30">
        <v>52</v>
      </c>
      <c r="AZ30">
        <v>25</v>
      </c>
      <c r="BA30">
        <v>14</v>
      </c>
      <c r="BB30">
        <v>10</v>
      </c>
      <c r="BC30">
        <v>7</v>
      </c>
      <c r="BD30">
        <v>6</v>
      </c>
      <c r="BE30">
        <v>3</v>
      </c>
      <c r="BF30">
        <v>1</v>
      </c>
      <c r="BG30">
        <v>10</v>
      </c>
      <c r="BH30">
        <v>11</v>
      </c>
      <c r="BI30" s="13">
        <f t="shared" si="8"/>
        <v>21.750000000000004</v>
      </c>
      <c r="BJ30" s="11">
        <v>0</v>
      </c>
      <c r="BK30" s="11">
        <v>8.4810126582278471</v>
      </c>
      <c r="BL30" s="11">
        <v>0</v>
      </c>
      <c r="BM30" s="11">
        <v>11</v>
      </c>
      <c r="BN30" s="11">
        <v>0.67848101265822791</v>
      </c>
      <c r="BO30" s="11">
        <v>0.8</v>
      </c>
      <c r="BP30" s="11">
        <v>0</v>
      </c>
      <c r="BQ30" s="11"/>
      <c r="BR30" s="11">
        <v>0</v>
      </c>
      <c r="BS30" s="11">
        <v>0</v>
      </c>
      <c r="BT30" s="11">
        <v>3</v>
      </c>
      <c r="BU30" s="11">
        <v>5</v>
      </c>
      <c r="BV30" s="11">
        <v>0</v>
      </c>
      <c r="BW30" s="11">
        <v>0.84810126582278478</v>
      </c>
      <c r="BX30" s="6">
        <f t="shared" si="10"/>
        <v>2.2928919182083738</v>
      </c>
      <c r="CA30">
        <v>8</v>
      </c>
      <c r="CB30">
        <v>0</v>
      </c>
      <c r="CC30">
        <v>1</v>
      </c>
      <c r="CD30">
        <v>1</v>
      </c>
      <c r="CN30">
        <v>4</v>
      </c>
      <c r="CP30" s="6"/>
      <c r="CQ30" s="8"/>
      <c r="DC30" s="61"/>
      <c r="DD30" s="62">
        <v>25.6</v>
      </c>
      <c r="DE30" s="51">
        <v>20</v>
      </c>
      <c r="DF30" s="51">
        <v>8</v>
      </c>
      <c r="DG30" s="51">
        <v>11</v>
      </c>
      <c r="DH30" s="51">
        <v>18</v>
      </c>
      <c r="DI30" s="51">
        <v>7</v>
      </c>
      <c r="DJ30" s="51">
        <v>20</v>
      </c>
      <c r="DK30" s="51">
        <v>14</v>
      </c>
      <c r="DL30" s="51">
        <v>10</v>
      </c>
      <c r="DM30" s="51">
        <v>4</v>
      </c>
      <c r="DO30" s="51">
        <v>14</v>
      </c>
      <c r="DP30" s="61"/>
    </row>
    <row r="31" spans="1:120">
      <c r="A31">
        <v>23</v>
      </c>
      <c r="B31">
        <v>17</v>
      </c>
      <c r="C31">
        <v>15</v>
      </c>
      <c r="D31">
        <v>11</v>
      </c>
      <c r="E31">
        <v>2</v>
      </c>
      <c r="F31">
        <v>42</v>
      </c>
      <c r="G31">
        <v>31</v>
      </c>
      <c r="H31">
        <v>27</v>
      </c>
      <c r="I31">
        <v>26</v>
      </c>
      <c r="J31">
        <v>15</v>
      </c>
      <c r="K31" s="6">
        <f t="shared" si="4"/>
        <v>41.533333333333331</v>
      </c>
      <c r="L31">
        <v>0</v>
      </c>
      <c r="M31">
        <v>6</v>
      </c>
      <c r="N31">
        <v>6</v>
      </c>
      <c r="O31">
        <v>0</v>
      </c>
      <c r="P31">
        <v>16</v>
      </c>
      <c r="Q31">
        <v>11</v>
      </c>
      <c r="R31">
        <v>14</v>
      </c>
      <c r="S31">
        <v>8</v>
      </c>
      <c r="T31">
        <v>36</v>
      </c>
      <c r="U31">
        <v>9</v>
      </c>
      <c r="V31" s="6">
        <f t="shared" si="11"/>
        <v>34.072072072072075</v>
      </c>
      <c r="W31">
        <v>2</v>
      </c>
      <c r="X31">
        <v>1</v>
      </c>
      <c r="Y31">
        <v>3</v>
      </c>
      <c r="Z31">
        <v>3</v>
      </c>
      <c r="AA31">
        <v>1</v>
      </c>
      <c r="AB31">
        <v>0</v>
      </c>
      <c r="AC31">
        <v>4</v>
      </c>
      <c r="AD31">
        <v>0</v>
      </c>
      <c r="AE31" s="7">
        <f t="shared" si="12"/>
        <v>1.75</v>
      </c>
      <c r="AF31" s="6">
        <f t="shared" si="6"/>
        <v>4.1075949367088604</v>
      </c>
      <c r="AG31" s="8">
        <v>3</v>
      </c>
      <c r="AH31" s="8">
        <v>1</v>
      </c>
      <c r="AI31" s="6">
        <f t="shared" si="9"/>
        <v>2</v>
      </c>
      <c r="AJ31">
        <v>3</v>
      </c>
      <c r="AK31">
        <v>2</v>
      </c>
      <c r="AL31">
        <v>5</v>
      </c>
      <c r="AM31">
        <v>18</v>
      </c>
      <c r="AN31">
        <v>8</v>
      </c>
      <c r="AO31">
        <v>3</v>
      </c>
      <c r="AP31">
        <v>17</v>
      </c>
      <c r="AQ31">
        <v>18</v>
      </c>
      <c r="AR31">
        <v>8</v>
      </c>
      <c r="AS31">
        <v>5</v>
      </c>
      <c r="AT31">
        <v>3</v>
      </c>
      <c r="AU31">
        <v>1</v>
      </c>
      <c r="AV31" s="6">
        <f t="shared" si="7"/>
        <v>14.288888888888888</v>
      </c>
      <c r="AW31">
        <v>8</v>
      </c>
      <c r="AX31">
        <v>4</v>
      </c>
      <c r="AY31">
        <v>51</v>
      </c>
      <c r="AZ31">
        <v>45</v>
      </c>
      <c r="BA31">
        <v>9</v>
      </c>
      <c r="BB31">
        <v>4</v>
      </c>
      <c r="BC31">
        <v>13</v>
      </c>
      <c r="BD31">
        <v>10</v>
      </c>
      <c r="BE31">
        <v>1</v>
      </c>
      <c r="BF31">
        <v>4</v>
      </c>
      <c r="BG31">
        <v>20</v>
      </c>
      <c r="BH31">
        <v>22</v>
      </c>
      <c r="BI31" s="13">
        <f t="shared" si="8"/>
        <v>36.26315789473685</v>
      </c>
      <c r="BJ31" s="11">
        <v>3</v>
      </c>
      <c r="BK31" s="11">
        <v>14.303797468354432</v>
      </c>
      <c r="BL31" s="11">
        <v>0.67848101265822791</v>
      </c>
      <c r="BM31" s="11">
        <v>7.5</v>
      </c>
      <c r="BN31" s="11">
        <v>0</v>
      </c>
      <c r="BO31" s="11">
        <v>2.4</v>
      </c>
      <c r="BP31" s="11">
        <v>0.8</v>
      </c>
      <c r="BQ31" s="11"/>
      <c r="BR31" s="11">
        <v>5</v>
      </c>
      <c r="BS31" s="11">
        <v>0</v>
      </c>
      <c r="BT31" s="11">
        <v>5</v>
      </c>
      <c r="BU31" s="11">
        <v>8</v>
      </c>
      <c r="BV31" s="11">
        <v>1</v>
      </c>
      <c r="BW31" s="11">
        <v>0</v>
      </c>
      <c r="BX31" s="6">
        <f t="shared" si="10"/>
        <v>3.6678675754625121</v>
      </c>
      <c r="BY31">
        <v>1</v>
      </c>
      <c r="CA31">
        <v>5</v>
      </c>
      <c r="CB31">
        <v>1</v>
      </c>
      <c r="CC31">
        <v>0</v>
      </c>
      <c r="CD31">
        <v>0</v>
      </c>
      <c r="CK31">
        <v>3</v>
      </c>
      <c r="CN31">
        <v>10</v>
      </c>
      <c r="CO31">
        <v>1</v>
      </c>
      <c r="CP31" s="6"/>
      <c r="CQ31" s="8"/>
      <c r="DC31" s="61"/>
      <c r="DD31" s="62">
        <v>20</v>
      </c>
      <c r="DE31" s="51">
        <v>15</v>
      </c>
      <c r="DF31" s="51">
        <v>20</v>
      </c>
      <c r="DG31" s="51">
        <v>22</v>
      </c>
      <c r="DH31" s="51">
        <v>20</v>
      </c>
      <c r="DI31" s="51">
        <v>8</v>
      </c>
      <c r="DJ31" s="51">
        <v>28</v>
      </c>
      <c r="DK31" s="51">
        <v>9</v>
      </c>
      <c r="DL31" s="51">
        <v>5</v>
      </c>
      <c r="DM31" s="51">
        <v>4</v>
      </c>
      <c r="DO31" s="51">
        <v>9</v>
      </c>
      <c r="DP31" s="61"/>
    </row>
    <row r="32" spans="1:120">
      <c r="A32">
        <v>24</v>
      </c>
      <c r="B32">
        <v>12</v>
      </c>
      <c r="C32">
        <v>9</v>
      </c>
      <c r="D32">
        <v>1</v>
      </c>
      <c r="E32">
        <v>8</v>
      </c>
      <c r="F32">
        <v>28</v>
      </c>
      <c r="G32">
        <v>33</v>
      </c>
      <c r="H32">
        <v>36</v>
      </c>
      <c r="I32">
        <v>33</v>
      </c>
      <c r="J32">
        <v>40</v>
      </c>
      <c r="K32" s="6">
        <f t="shared" si="4"/>
        <v>53.6</v>
      </c>
      <c r="L32">
        <v>0</v>
      </c>
      <c r="M32">
        <v>1</v>
      </c>
      <c r="N32">
        <v>2</v>
      </c>
      <c r="O32">
        <v>2</v>
      </c>
      <c r="P32">
        <v>11</v>
      </c>
      <c r="Q32">
        <v>13</v>
      </c>
      <c r="R32">
        <v>19</v>
      </c>
      <c r="S32">
        <v>16</v>
      </c>
      <c r="T32">
        <v>47</v>
      </c>
      <c r="U32">
        <v>26</v>
      </c>
      <c r="V32" s="6">
        <f t="shared" si="11"/>
        <v>52.324324324324323</v>
      </c>
      <c r="W32">
        <v>2</v>
      </c>
      <c r="X32">
        <v>3</v>
      </c>
      <c r="Y32">
        <v>0</v>
      </c>
      <c r="Z32">
        <v>4</v>
      </c>
      <c r="AA32">
        <v>1</v>
      </c>
      <c r="AB32">
        <v>0</v>
      </c>
      <c r="AC32">
        <v>1</v>
      </c>
      <c r="AD32">
        <v>1</v>
      </c>
      <c r="AE32" s="7">
        <f t="shared" si="12"/>
        <v>1.5</v>
      </c>
      <c r="AF32" s="6">
        <f t="shared" si="6"/>
        <v>2.7848101265822787</v>
      </c>
      <c r="AG32" s="8">
        <v>2</v>
      </c>
      <c r="AI32" s="6">
        <f t="shared" si="9"/>
        <v>2</v>
      </c>
      <c r="AJ32">
        <v>1</v>
      </c>
      <c r="AK32">
        <v>3</v>
      </c>
      <c r="AL32">
        <v>4</v>
      </c>
      <c r="AM32">
        <v>10</v>
      </c>
      <c r="AN32">
        <v>8</v>
      </c>
      <c r="AO32">
        <v>6</v>
      </c>
      <c r="AP32">
        <v>27</v>
      </c>
      <c r="AQ32">
        <v>20</v>
      </c>
      <c r="AR32">
        <v>21</v>
      </c>
      <c r="AS32">
        <v>3</v>
      </c>
      <c r="AT32">
        <v>8</v>
      </c>
      <c r="AU32">
        <v>5</v>
      </c>
      <c r="AV32" s="6">
        <f t="shared" si="7"/>
        <v>23.288888888888884</v>
      </c>
      <c r="AW32">
        <v>17</v>
      </c>
      <c r="AX32">
        <v>11</v>
      </c>
      <c r="AY32">
        <v>39</v>
      </c>
      <c r="AZ32">
        <v>57</v>
      </c>
      <c r="BA32">
        <v>1</v>
      </c>
      <c r="BB32">
        <v>1</v>
      </c>
      <c r="BC32">
        <v>9</v>
      </c>
      <c r="BD32">
        <v>7</v>
      </c>
      <c r="BE32">
        <v>1</v>
      </c>
      <c r="BF32">
        <v>1</v>
      </c>
      <c r="BG32">
        <v>28</v>
      </c>
      <c r="BH32">
        <v>8</v>
      </c>
      <c r="BI32" s="13">
        <f t="shared" si="8"/>
        <v>34.131578947368418</v>
      </c>
      <c r="BJ32" s="11">
        <v>5</v>
      </c>
      <c r="BK32" s="11">
        <v>39.810126582278478</v>
      </c>
      <c r="BL32" s="11">
        <v>0</v>
      </c>
      <c r="BM32" s="11">
        <v>4</v>
      </c>
      <c r="BN32" s="11">
        <v>0.8</v>
      </c>
      <c r="BO32" s="11">
        <v>2.4</v>
      </c>
      <c r="BP32" s="11">
        <v>2.4</v>
      </c>
      <c r="BQ32" s="11"/>
      <c r="BR32" s="11">
        <v>8</v>
      </c>
      <c r="BS32" s="11">
        <v>1.5</v>
      </c>
      <c r="BT32" s="11">
        <v>8</v>
      </c>
      <c r="BU32" s="11">
        <v>15</v>
      </c>
      <c r="BV32" s="11">
        <v>2</v>
      </c>
      <c r="BW32" s="11">
        <v>1</v>
      </c>
      <c r="BX32" s="6">
        <f t="shared" si="10"/>
        <v>6.9161635832521906</v>
      </c>
      <c r="BY32">
        <v>2</v>
      </c>
      <c r="CA32">
        <v>4</v>
      </c>
      <c r="CB32">
        <v>2</v>
      </c>
      <c r="CC32">
        <v>0</v>
      </c>
      <c r="CD32">
        <v>0</v>
      </c>
      <c r="CE32">
        <v>1</v>
      </c>
      <c r="CF32">
        <v>1</v>
      </c>
      <c r="CK32">
        <v>1</v>
      </c>
      <c r="CL32">
        <v>4</v>
      </c>
      <c r="CN32">
        <v>7</v>
      </c>
      <c r="CO32">
        <v>3</v>
      </c>
      <c r="CP32" s="6"/>
      <c r="DC32" s="61"/>
      <c r="DD32" s="62">
        <v>12.2</v>
      </c>
      <c r="DE32" s="51">
        <v>9</v>
      </c>
      <c r="DF32" s="51">
        <v>15</v>
      </c>
      <c r="DG32" s="51">
        <v>8</v>
      </c>
      <c r="DH32" s="51">
        <v>28</v>
      </c>
      <c r="DI32" s="51">
        <v>21</v>
      </c>
      <c r="DJ32" s="51">
        <v>27</v>
      </c>
      <c r="DK32" s="51">
        <v>1</v>
      </c>
      <c r="DL32" s="51">
        <v>4</v>
      </c>
      <c r="DM32" s="51">
        <v>11</v>
      </c>
      <c r="DO32" s="51">
        <v>1</v>
      </c>
      <c r="DP32" s="61"/>
    </row>
    <row r="33" spans="1:120">
      <c r="A33">
        <v>25</v>
      </c>
      <c r="B33">
        <v>6</v>
      </c>
      <c r="C33">
        <v>5</v>
      </c>
      <c r="D33">
        <v>5</v>
      </c>
      <c r="E33">
        <v>3</v>
      </c>
      <c r="F33">
        <v>19</v>
      </c>
      <c r="G33">
        <v>24</v>
      </c>
      <c r="H33">
        <v>35</v>
      </c>
      <c r="I33">
        <v>45</v>
      </c>
      <c r="J33">
        <v>45</v>
      </c>
      <c r="K33" s="6">
        <f t="shared" si="4"/>
        <v>55.358333333333334</v>
      </c>
      <c r="L33">
        <v>0</v>
      </c>
      <c r="M33">
        <v>1</v>
      </c>
      <c r="N33">
        <v>1</v>
      </c>
      <c r="O33">
        <v>1</v>
      </c>
      <c r="P33">
        <v>4</v>
      </c>
      <c r="Q33">
        <v>6</v>
      </c>
      <c r="R33">
        <v>14</v>
      </c>
      <c r="S33">
        <v>9</v>
      </c>
      <c r="T33">
        <v>34</v>
      </c>
      <c r="U33">
        <v>17</v>
      </c>
      <c r="V33" s="6">
        <f t="shared" si="11"/>
        <v>35.225225225225223</v>
      </c>
      <c r="W33">
        <v>2</v>
      </c>
      <c r="X33">
        <v>3</v>
      </c>
      <c r="Y33">
        <v>5</v>
      </c>
      <c r="Z33">
        <v>6</v>
      </c>
      <c r="AA33">
        <v>0</v>
      </c>
      <c r="AB33">
        <v>1</v>
      </c>
      <c r="AC33">
        <v>0</v>
      </c>
      <c r="AD33">
        <v>1</v>
      </c>
      <c r="AE33" s="7">
        <f t="shared" si="12"/>
        <v>2.25</v>
      </c>
      <c r="AF33" s="6">
        <f t="shared" si="6"/>
        <v>5.7405063291139244</v>
      </c>
      <c r="AG33" s="8">
        <v>1</v>
      </c>
      <c r="AI33" s="6">
        <f t="shared" si="9"/>
        <v>1</v>
      </c>
      <c r="AK33">
        <v>1</v>
      </c>
      <c r="AL33">
        <v>2</v>
      </c>
      <c r="AM33">
        <v>2</v>
      </c>
      <c r="AN33">
        <v>4</v>
      </c>
      <c r="AO33">
        <v>7</v>
      </c>
      <c r="AP33">
        <v>13</v>
      </c>
      <c r="AQ33">
        <v>23</v>
      </c>
      <c r="AR33">
        <v>15</v>
      </c>
      <c r="AS33">
        <v>18</v>
      </c>
      <c r="AT33">
        <v>4</v>
      </c>
      <c r="AU33">
        <v>5</v>
      </c>
      <c r="AV33" s="6">
        <f t="shared" si="7"/>
        <v>21.177777777777777</v>
      </c>
      <c r="AW33">
        <v>15</v>
      </c>
      <c r="AX33">
        <v>6</v>
      </c>
      <c r="AY33">
        <v>25</v>
      </c>
      <c r="AZ33">
        <v>29</v>
      </c>
      <c r="BA33">
        <v>3</v>
      </c>
      <c r="BB33">
        <v>3</v>
      </c>
      <c r="BC33">
        <v>9</v>
      </c>
      <c r="BD33">
        <v>4</v>
      </c>
      <c r="BE33">
        <v>3</v>
      </c>
      <c r="BF33">
        <v>5</v>
      </c>
      <c r="BG33">
        <v>27</v>
      </c>
      <c r="BH33">
        <v>12</v>
      </c>
      <c r="BI33" s="13">
        <f t="shared" si="8"/>
        <v>31.171052631578949</v>
      </c>
      <c r="BJ33" s="11">
        <v>6</v>
      </c>
      <c r="BK33" s="11">
        <v>41.075949367088604</v>
      </c>
      <c r="BL33" s="11">
        <v>0.8</v>
      </c>
      <c r="BM33" s="11">
        <v>2.5</v>
      </c>
      <c r="BN33" s="11">
        <v>1.6</v>
      </c>
      <c r="BO33" s="11">
        <v>0.8</v>
      </c>
      <c r="BP33" s="11">
        <v>2.4</v>
      </c>
      <c r="BQ33" s="11"/>
      <c r="BR33" s="11">
        <v>15</v>
      </c>
      <c r="BS33" s="11">
        <v>2.5</v>
      </c>
      <c r="BT33" s="11">
        <v>15</v>
      </c>
      <c r="BU33" s="11">
        <v>23</v>
      </c>
      <c r="BV33" s="11">
        <v>2</v>
      </c>
      <c r="BW33" s="11">
        <v>2</v>
      </c>
      <c r="BX33" s="6">
        <f t="shared" si="10"/>
        <v>8.8212268743914315</v>
      </c>
      <c r="BY33">
        <v>0</v>
      </c>
      <c r="CA33">
        <v>2</v>
      </c>
      <c r="CB33">
        <v>4</v>
      </c>
      <c r="CC33">
        <v>0</v>
      </c>
      <c r="CD33">
        <v>0</v>
      </c>
      <c r="CE33">
        <v>3</v>
      </c>
      <c r="CF33">
        <v>1</v>
      </c>
      <c r="CK33">
        <v>5</v>
      </c>
      <c r="CL33">
        <v>2</v>
      </c>
      <c r="CN33">
        <v>6</v>
      </c>
      <c r="CO33">
        <v>4</v>
      </c>
      <c r="CP33" s="6"/>
      <c r="DC33" s="61"/>
      <c r="DD33" s="62">
        <v>7</v>
      </c>
      <c r="DE33" s="51">
        <v>5</v>
      </c>
      <c r="DF33" s="51">
        <v>9</v>
      </c>
      <c r="DG33" s="51">
        <v>12</v>
      </c>
      <c r="DH33" s="51">
        <v>15</v>
      </c>
      <c r="DI33" s="51">
        <v>15</v>
      </c>
      <c r="DJ33" s="51">
        <v>32</v>
      </c>
      <c r="DK33" s="51">
        <v>3</v>
      </c>
      <c r="DL33" s="51">
        <v>2</v>
      </c>
      <c r="DM33" s="51">
        <v>6</v>
      </c>
      <c r="DO33" s="51">
        <v>3</v>
      </c>
      <c r="DP33" s="61"/>
    </row>
    <row r="34" spans="1:120">
      <c r="A34">
        <v>26</v>
      </c>
      <c r="B34">
        <v>4</v>
      </c>
      <c r="C34">
        <v>3</v>
      </c>
      <c r="D34">
        <v>1</v>
      </c>
      <c r="E34">
        <v>0</v>
      </c>
      <c r="F34">
        <v>15</v>
      </c>
      <c r="G34">
        <v>19</v>
      </c>
      <c r="H34">
        <v>27</v>
      </c>
      <c r="I34">
        <v>35</v>
      </c>
      <c r="J34">
        <v>25</v>
      </c>
      <c r="K34" s="6">
        <f t="shared" si="4"/>
        <v>39.241666666666667</v>
      </c>
      <c r="L34">
        <v>0</v>
      </c>
      <c r="M34">
        <v>0</v>
      </c>
      <c r="N34">
        <v>1</v>
      </c>
      <c r="O34">
        <v>2</v>
      </c>
      <c r="P34">
        <v>5</v>
      </c>
      <c r="Q34">
        <v>6</v>
      </c>
      <c r="R34">
        <v>18</v>
      </c>
      <c r="S34">
        <v>16</v>
      </c>
      <c r="T34">
        <v>34</v>
      </c>
      <c r="U34">
        <v>21</v>
      </c>
      <c r="V34" s="6">
        <f t="shared" si="11"/>
        <v>40.927927927927925</v>
      </c>
      <c r="W34">
        <v>1</v>
      </c>
      <c r="X34">
        <v>1</v>
      </c>
      <c r="Y34">
        <v>4</v>
      </c>
      <c r="Z34">
        <v>2</v>
      </c>
      <c r="AA34">
        <v>6</v>
      </c>
      <c r="AB34">
        <v>2</v>
      </c>
      <c r="AC34">
        <v>1</v>
      </c>
      <c r="AD34">
        <v>0</v>
      </c>
      <c r="AE34" s="7">
        <f t="shared" si="12"/>
        <v>2.125</v>
      </c>
      <c r="AF34" s="6">
        <f t="shared" si="6"/>
        <v>4.4588607594936711</v>
      </c>
      <c r="AI34" s="6"/>
      <c r="AJ34">
        <v>1</v>
      </c>
      <c r="AM34">
        <v>3</v>
      </c>
      <c r="AN34">
        <v>4</v>
      </c>
      <c r="AO34">
        <v>8</v>
      </c>
      <c r="AP34">
        <v>13</v>
      </c>
      <c r="AQ34">
        <v>31</v>
      </c>
      <c r="AR34">
        <v>12</v>
      </c>
      <c r="AS34">
        <v>19</v>
      </c>
      <c r="AT34">
        <v>2</v>
      </c>
      <c r="AU34">
        <v>6</v>
      </c>
      <c r="AV34" s="6">
        <f t="shared" si="7"/>
        <v>22.099999999999998</v>
      </c>
      <c r="AW34">
        <v>12</v>
      </c>
      <c r="AX34">
        <v>6</v>
      </c>
      <c r="AY34">
        <v>7</v>
      </c>
      <c r="AZ34">
        <v>15</v>
      </c>
      <c r="BA34">
        <v>0</v>
      </c>
      <c r="BB34">
        <v>2</v>
      </c>
      <c r="BC34">
        <v>8</v>
      </c>
      <c r="BD34">
        <v>7</v>
      </c>
      <c r="BE34">
        <v>3</v>
      </c>
      <c r="BF34">
        <v>10</v>
      </c>
      <c r="BG34">
        <v>32</v>
      </c>
      <c r="BH34">
        <v>11</v>
      </c>
      <c r="BI34" s="13">
        <f t="shared" si="8"/>
        <v>30.381578947368428</v>
      </c>
      <c r="BJ34" s="11">
        <v>11</v>
      </c>
      <c r="BK34" s="11">
        <v>49.240506329113927</v>
      </c>
      <c r="BL34" s="11">
        <v>1.6</v>
      </c>
      <c r="BM34" s="11">
        <v>1.5</v>
      </c>
      <c r="BN34" s="11">
        <v>2.4</v>
      </c>
      <c r="BO34" s="11">
        <v>0</v>
      </c>
      <c r="BP34" s="11">
        <v>0.8</v>
      </c>
      <c r="BQ34" s="11"/>
      <c r="BR34" s="11">
        <v>23</v>
      </c>
      <c r="BS34" s="11">
        <v>3.5</v>
      </c>
      <c r="BT34" s="11">
        <v>23</v>
      </c>
      <c r="BU34" s="11">
        <v>28.702531645569621</v>
      </c>
      <c r="BV34" s="11">
        <v>1</v>
      </c>
      <c r="BW34" s="11">
        <v>3</v>
      </c>
      <c r="BX34" s="6">
        <f t="shared" si="10"/>
        <v>11.441772151898734</v>
      </c>
      <c r="BY34">
        <v>0</v>
      </c>
      <c r="CA34">
        <v>1</v>
      </c>
      <c r="CB34">
        <v>7</v>
      </c>
      <c r="CC34">
        <v>1</v>
      </c>
      <c r="CD34">
        <v>0</v>
      </c>
      <c r="CE34">
        <v>1</v>
      </c>
      <c r="CF34">
        <v>1</v>
      </c>
      <c r="CK34">
        <v>9</v>
      </c>
      <c r="CL34">
        <v>2</v>
      </c>
      <c r="CN34">
        <v>4</v>
      </c>
      <c r="CO34">
        <v>5</v>
      </c>
      <c r="CP34" s="6"/>
      <c r="DC34" s="61"/>
      <c r="DD34" s="62">
        <v>3</v>
      </c>
      <c r="DE34" s="51">
        <v>1</v>
      </c>
      <c r="DF34" s="51">
        <v>5</v>
      </c>
      <c r="DG34" s="51">
        <v>11</v>
      </c>
      <c r="DH34" s="51">
        <v>12</v>
      </c>
      <c r="DI34" s="51">
        <v>12</v>
      </c>
      <c r="DJ34" s="51">
        <v>20</v>
      </c>
      <c r="DK34" s="51">
        <v>0</v>
      </c>
      <c r="DL34" s="51">
        <v>1</v>
      </c>
      <c r="DM34" s="51">
        <v>6</v>
      </c>
      <c r="DO34" s="51">
        <v>0</v>
      </c>
      <c r="DP34" s="61"/>
    </row>
    <row r="35" spans="1:120">
      <c r="A35">
        <v>27</v>
      </c>
      <c r="B35">
        <v>0</v>
      </c>
      <c r="C35">
        <v>6</v>
      </c>
      <c r="D35">
        <v>0</v>
      </c>
      <c r="E35">
        <v>0</v>
      </c>
      <c r="F35">
        <v>6</v>
      </c>
      <c r="G35">
        <v>17</v>
      </c>
      <c r="H35">
        <v>13</v>
      </c>
      <c r="I35">
        <v>21</v>
      </c>
      <c r="J35">
        <v>23</v>
      </c>
      <c r="K35" s="6">
        <f t="shared" si="4"/>
        <v>25.891666666666666</v>
      </c>
      <c r="L35">
        <v>0</v>
      </c>
      <c r="M35">
        <v>1</v>
      </c>
      <c r="N35">
        <v>0</v>
      </c>
      <c r="O35">
        <v>1</v>
      </c>
      <c r="P35">
        <v>4</v>
      </c>
      <c r="Q35">
        <v>3</v>
      </c>
      <c r="R35">
        <v>16</v>
      </c>
      <c r="S35">
        <v>14</v>
      </c>
      <c r="T35">
        <v>12</v>
      </c>
      <c r="U35">
        <v>24</v>
      </c>
      <c r="V35" s="6">
        <f t="shared" si="11"/>
        <v>29.189189189189189</v>
      </c>
      <c r="W35">
        <v>0</v>
      </c>
      <c r="X35">
        <v>0</v>
      </c>
      <c r="Y35">
        <v>1</v>
      </c>
      <c r="Z35">
        <v>3</v>
      </c>
      <c r="AA35">
        <v>7</v>
      </c>
      <c r="AB35">
        <v>1</v>
      </c>
      <c r="AC35">
        <v>1</v>
      </c>
      <c r="AD35">
        <v>0</v>
      </c>
      <c r="AE35" s="7">
        <f t="shared" si="12"/>
        <v>1.625</v>
      </c>
      <c r="AF35" s="6">
        <f t="shared" si="6"/>
        <v>3.4335443037974684</v>
      </c>
      <c r="AI35" s="6"/>
      <c r="AK35">
        <v>2</v>
      </c>
      <c r="AM35">
        <v>5</v>
      </c>
      <c r="AN35">
        <v>3</v>
      </c>
      <c r="AO35">
        <v>6</v>
      </c>
      <c r="AP35">
        <v>10</v>
      </c>
      <c r="AQ35">
        <v>17</v>
      </c>
      <c r="AR35">
        <v>6</v>
      </c>
      <c r="AS35">
        <v>13</v>
      </c>
      <c r="AT35">
        <v>7</v>
      </c>
      <c r="AU35">
        <v>5</v>
      </c>
      <c r="AV35" s="6">
        <f t="shared" si="7"/>
        <v>16.477777777777778</v>
      </c>
      <c r="AW35">
        <v>18</v>
      </c>
      <c r="AX35">
        <v>7</v>
      </c>
      <c r="AY35">
        <v>3</v>
      </c>
      <c r="AZ35">
        <v>8</v>
      </c>
      <c r="BA35">
        <v>2</v>
      </c>
      <c r="BB35">
        <v>2</v>
      </c>
      <c r="BC35">
        <v>10</v>
      </c>
      <c r="BD35">
        <v>15</v>
      </c>
      <c r="BE35">
        <v>5</v>
      </c>
      <c r="BF35">
        <v>8</v>
      </c>
      <c r="BG35">
        <v>20</v>
      </c>
      <c r="BH35">
        <v>9</v>
      </c>
      <c r="BI35" s="13">
        <f t="shared" si="8"/>
        <v>23.460526315789473</v>
      </c>
      <c r="BJ35" s="11">
        <v>23</v>
      </c>
      <c r="BK35" s="11">
        <v>57.405063291139243</v>
      </c>
      <c r="BL35" s="11">
        <v>2.4</v>
      </c>
      <c r="BM35" s="11">
        <v>1.5</v>
      </c>
      <c r="BN35" s="11">
        <v>2.4</v>
      </c>
      <c r="BO35" s="11">
        <v>0.8</v>
      </c>
      <c r="BP35" s="11">
        <v>0</v>
      </c>
      <c r="BQ35" s="11"/>
      <c r="BR35" s="11">
        <v>35</v>
      </c>
      <c r="BS35" s="11">
        <v>5.5</v>
      </c>
      <c r="BT35" s="11">
        <v>35</v>
      </c>
      <c r="BU35" s="11">
        <v>22.294303797468356</v>
      </c>
      <c r="BV35" s="11">
        <v>0</v>
      </c>
      <c r="BW35" s="11">
        <v>4</v>
      </c>
      <c r="BX35" s="6">
        <f t="shared" si="10"/>
        <v>14.56148977604674</v>
      </c>
      <c r="BY35">
        <v>0</v>
      </c>
      <c r="CA35">
        <v>2</v>
      </c>
      <c r="CB35">
        <v>4</v>
      </c>
      <c r="CC35">
        <v>0</v>
      </c>
      <c r="CD35">
        <v>0</v>
      </c>
      <c r="CE35">
        <v>1</v>
      </c>
      <c r="CF35">
        <v>1</v>
      </c>
      <c r="CI35">
        <v>1</v>
      </c>
      <c r="CK35">
        <v>11</v>
      </c>
      <c r="CL35">
        <v>12</v>
      </c>
      <c r="CN35">
        <v>4</v>
      </c>
      <c r="CO35">
        <v>3</v>
      </c>
      <c r="CP35" s="6"/>
      <c r="DC35" s="61"/>
      <c r="DD35" s="62">
        <v>2</v>
      </c>
      <c r="DE35" s="51"/>
      <c r="DF35" s="51">
        <v>1</v>
      </c>
      <c r="DG35" s="51">
        <v>9</v>
      </c>
      <c r="DH35" s="51">
        <v>9</v>
      </c>
      <c r="DI35" s="51">
        <v>6</v>
      </c>
      <c r="DJ35" s="51">
        <v>17</v>
      </c>
      <c r="DK35" s="51">
        <v>2</v>
      </c>
      <c r="DM35" s="51">
        <v>7</v>
      </c>
      <c r="DN35" s="51">
        <v>1</v>
      </c>
      <c r="DO35" s="51">
        <v>2</v>
      </c>
      <c r="DP35" s="61"/>
    </row>
    <row r="36" spans="1:120">
      <c r="A36">
        <v>28</v>
      </c>
      <c r="B36">
        <v>3</v>
      </c>
      <c r="C36">
        <v>5</v>
      </c>
      <c r="D36">
        <v>2</v>
      </c>
      <c r="E36">
        <v>4</v>
      </c>
      <c r="F36">
        <v>4</v>
      </c>
      <c r="G36">
        <v>9</v>
      </c>
      <c r="H36">
        <v>3</v>
      </c>
      <c r="I36">
        <v>11</v>
      </c>
      <c r="J36">
        <v>9</v>
      </c>
      <c r="K36" s="6">
        <f t="shared" si="4"/>
        <v>11.558333333333334</v>
      </c>
      <c r="L36">
        <v>0</v>
      </c>
      <c r="M36">
        <v>0</v>
      </c>
      <c r="N36">
        <v>0</v>
      </c>
      <c r="O36">
        <v>1</v>
      </c>
      <c r="P36">
        <v>5</v>
      </c>
      <c r="Q36">
        <v>7</v>
      </c>
      <c r="R36">
        <v>11</v>
      </c>
      <c r="S36">
        <v>8</v>
      </c>
      <c r="T36">
        <v>5</v>
      </c>
      <c r="U36">
        <v>8</v>
      </c>
      <c r="V36" s="6">
        <f t="shared" si="11"/>
        <v>14.324324324324325</v>
      </c>
      <c r="W36">
        <v>0</v>
      </c>
      <c r="X36">
        <v>1</v>
      </c>
      <c r="Y36">
        <v>1</v>
      </c>
      <c r="Z36">
        <v>1</v>
      </c>
      <c r="AA36">
        <v>1</v>
      </c>
      <c r="AB36">
        <v>2</v>
      </c>
      <c r="AC36">
        <v>0</v>
      </c>
      <c r="AD36">
        <v>0</v>
      </c>
      <c r="AE36" s="7">
        <f t="shared" si="12"/>
        <v>0.75</v>
      </c>
      <c r="AF36" s="6">
        <f t="shared" si="6"/>
        <v>1.4746835443037976</v>
      </c>
      <c r="AI36" s="6"/>
      <c r="AJ36">
        <v>1</v>
      </c>
      <c r="AK36">
        <v>3</v>
      </c>
      <c r="AL36">
        <v>2</v>
      </c>
      <c r="AM36">
        <v>8</v>
      </c>
      <c r="AN36">
        <v>5</v>
      </c>
      <c r="AO36">
        <v>6</v>
      </c>
      <c r="AP36">
        <v>3</v>
      </c>
      <c r="AQ36">
        <v>14</v>
      </c>
      <c r="AR36">
        <v>11</v>
      </c>
      <c r="AS36">
        <v>7</v>
      </c>
      <c r="AT36">
        <v>8</v>
      </c>
      <c r="AU36">
        <v>6</v>
      </c>
      <c r="AV36" s="6">
        <f t="shared" si="7"/>
        <v>15.077777777777778</v>
      </c>
      <c r="AW36">
        <v>12</v>
      </c>
      <c r="AX36">
        <v>13</v>
      </c>
      <c r="AY36">
        <v>4</v>
      </c>
      <c r="AZ36">
        <v>13</v>
      </c>
      <c r="BA36">
        <v>0</v>
      </c>
      <c r="BB36">
        <v>3</v>
      </c>
      <c r="BC36">
        <v>17</v>
      </c>
      <c r="BD36">
        <v>9</v>
      </c>
      <c r="BE36">
        <v>6</v>
      </c>
      <c r="BF36">
        <v>5</v>
      </c>
      <c r="BG36">
        <v>17</v>
      </c>
      <c r="BH36">
        <v>9</v>
      </c>
      <c r="BI36" s="13">
        <f t="shared" si="8"/>
        <v>22.250000000000004</v>
      </c>
      <c r="BJ36" s="11">
        <v>32</v>
      </c>
      <c r="BK36" s="11">
        <v>44.588607594936711</v>
      </c>
      <c r="BL36" s="11">
        <v>2.4</v>
      </c>
      <c r="BM36" s="11">
        <v>2</v>
      </c>
      <c r="BN36" s="11">
        <v>2.4</v>
      </c>
      <c r="BO36" s="11">
        <v>1</v>
      </c>
      <c r="BP36" s="11">
        <v>0.8</v>
      </c>
      <c r="BQ36" s="11"/>
      <c r="BR36" s="11">
        <v>22.294303797468356</v>
      </c>
      <c r="BS36" s="11">
        <v>11.5</v>
      </c>
      <c r="BT36" s="11">
        <v>26</v>
      </c>
      <c r="BU36" s="11">
        <v>17</v>
      </c>
      <c r="BV36" s="11">
        <v>3</v>
      </c>
      <c r="BW36" s="11">
        <v>3</v>
      </c>
      <c r="BX36" s="6">
        <f t="shared" si="10"/>
        <v>12.921762414800391</v>
      </c>
      <c r="BY36">
        <v>0</v>
      </c>
      <c r="CA36">
        <v>1</v>
      </c>
      <c r="CB36">
        <v>3</v>
      </c>
      <c r="CC36">
        <v>0</v>
      </c>
      <c r="CD36">
        <v>0</v>
      </c>
      <c r="CE36">
        <v>0</v>
      </c>
      <c r="CF36">
        <v>1</v>
      </c>
      <c r="CI36">
        <v>0</v>
      </c>
      <c r="CK36">
        <v>21</v>
      </c>
      <c r="CL36">
        <v>11</v>
      </c>
      <c r="CN36">
        <v>5</v>
      </c>
      <c r="CO36">
        <v>9</v>
      </c>
      <c r="CP36" s="6"/>
      <c r="DC36" s="61"/>
      <c r="DD36" s="62">
        <v>1</v>
      </c>
      <c r="DE36" s="51"/>
      <c r="DF36" s="51">
        <v>1</v>
      </c>
      <c r="DG36" s="51">
        <v>9</v>
      </c>
      <c r="DH36" s="51">
        <v>4</v>
      </c>
      <c r="DI36" s="51">
        <v>9</v>
      </c>
      <c r="DJ36" s="51">
        <v>19</v>
      </c>
      <c r="DK36" s="51">
        <v>0</v>
      </c>
      <c r="DM36" s="51">
        <v>12</v>
      </c>
      <c r="DN36" s="51">
        <v>6</v>
      </c>
      <c r="DO36" s="51">
        <v>0</v>
      </c>
      <c r="DP36" s="61"/>
    </row>
    <row r="37" spans="1:120">
      <c r="A37">
        <v>29</v>
      </c>
      <c r="B37">
        <v>0</v>
      </c>
      <c r="C37">
        <v>5</v>
      </c>
      <c r="D37">
        <v>2</v>
      </c>
      <c r="E37">
        <v>5</v>
      </c>
      <c r="F37">
        <v>2</v>
      </c>
      <c r="G37">
        <v>10</v>
      </c>
      <c r="H37">
        <v>7</v>
      </c>
      <c r="I37">
        <v>8</v>
      </c>
      <c r="J37">
        <v>10</v>
      </c>
      <c r="K37" s="6">
        <f t="shared" si="4"/>
        <v>12.008333333333333</v>
      </c>
      <c r="L37">
        <v>0</v>
      </c>
      <c r="M37">
        <v>0</v>
      </c>
      <c r="N37">
        <v>0</v>
      </c>
      <c r="O37">
        <v>2</v>
      </c>
      <c r="P37">
        <v>4</v>
      </c>
      <c r="Q37">
        <v>4</v>
      </c>
      <c r="R37">
        <v>7</v>
      </c>
      <c r="S37">
        <v>12</v>
      </c>
      <c r="T37">
        <v>4</v>
      </c>
      <c r="U37">
        <v>3</v>
      </c>
      <c r="V37" s="6">
        <f t="shared" si="11"/>
        <v>10.711711711711711</v>
      </c>
      <c r="W37">
        <v>0</v>
      </c>
      <c r="X37">
        <v>0</v>
      </c>
      <c r="Y37">
        <v>0</v>
      </c>
      <c r="Z37">
        <v>1</v>
      </c>
      <c r="AA37">
        <v>3</v>
      </c>
      <c r="AB37">
        <v>2</v>
      </c>
      <c r="AC37">
        <v>0</v>
      </c>
      <c r="AD37">
        <v>4</v>
      </c>
      <c r="AE37" s="7">
        <f t="shared" si="12"/>
        <v>1.25</v>
      </c>
      <c r="AF37" s="6">
        <f t="shared" si="6"/>
        <v>2.3227848101265822</v>
      </c>
      <c r="AI37" s="6"/>
      <c r="AJ37">
        <v>2</v>
      </c>
      <c r="AK37">
        <v>7</v>
      </c>
      <c r="AL37">
        <v>4</v>
      </c>
      <c r="AM37">
        <v>11</v>
      </c>
      <c r="AN37">
        <v>3</v>
      </c>
      <c r="AO37">
        <v>16</v>
      </c>
      <c r="AP37">
        <v>2</v>
      </c>
      <c r="AQ37">
        <v>11</v>
      </c>
      <c r="AR37">
        <v>13</v>
      </c>
      <c r="AS37">
        <v>8</v>
      </c>
      <c r="AT37">
        <v>11</v>
      </c>
      <c r="AU37">
        <v>7</v>
      </c>
      <c r="AV37" s="6">
        <f t="shared" si="7"/>
        <v>17.399999999999999</v>
      </c>
      <c r="AW37">
        <v>12</v>
      </c>
      <c r="AX37">
        <v>13</v>
      </c>
      <c r="AY37">
        <v>1</v>
      </c>
      <c r="AZ37">
        <v>1</v>
      </c>
      <c r="BA37">
        <v>1</v>
      </c>
      <c r="BB37">
        <v>3</v>
      </c>
      <c r="BC37">
        <v>8</v>
      </c>
      <c r="BD37">
        <v>5</v>
      </c>
      <c r="BE37">
        <v>5</v>
      </c>
      <c r="BF37">
        <v>16</v>
      </c>
      <c r="BG37">
        <v>19</v>
      </c>
      <c r="BH37">
        <v>6</v>
      </c>
      <c r="BI37" s="13">
        <f t="shared" si="8"/>
        <v>20.881578947368421</v>
      </c>
      <c r="BJ37" s="11">
        <v>32</v>
      </c>
      <c r="BK37" s="11">
        <v>34.335443037974684</v>
      </c>
      <c r="BL37" s="11">
        <v>2.4</v>
      </c>
      <c r="BM37" s="11">
        <v>1.5</v>
      </c>
      <c r="BN37" s="11">
        <v>1.6</v>
      </c>
      <c r="BO37" s="11">
        <v>0</v>
      </c>
      <c r="BP37" s="11">
        <v>0</v>
      </c>
      <c r="BQ37" s="11"/>
      <c r="BR37" s="11">
        <v>15</v>
      </c>
      <c r="BS37" s="11">
        <v>16</v>
      </c>
      <c r="BT37" s="11">
        <v>15</v>
      </c>
      <c r="BU37" s="11">
        <v>7.3734177215189876</v>
      </c>
      <c r="BV37" s="11">
        <v>0</v>
      </c>
      <c r="BW37" s="11">
        <v>2</v>
      </c>
      <c r="BX37" s="6">
        <f t="shared" si="10"/>
        <v>9.7852969814995134</v>
      </c>
      <c r="BY37">
        <v>1</v>
      </c>
      <c r="CA37">
        <v>3</v>
      </c>
      <c r="CB37">
        <v>4</v>
      </c>
      <c r="CC37">
        <v>0</v>
      </c>
      <c r="CD37">
        <v>0</v>
      </c>
      <c r="CE37">
        <v>7</v>
      </c>
      <c r="CF37">
        <v>3</v>
      </c>
      <c r="CI37">
        <v>0</v>
      </c>
      <c r="CK37">
        <v>13</v>
      </c>
      <c r="CL37">
        <v>14</v>
      </c>
      <c r="CN37">
        <v>2</v>
      </c>
      <c r="CO37">
        <v>4</v>
      </c>
      <c r="CP37" s="6"/>
      <c r="DC37" s="61"/>
      <c r="DD37" s="51"/>
      <c r="DE37" s="51"/>
      <c r="DF37" s="51">
        <v>0</v>
      </c>
      <c r="DG37" s="51">
        <v>6</v>
      </c>
      <c r="DH37" s="51">
        <v>3</v>
      </c>
      <c r="DI37" s="51">
        <v>10</v>
      </c>
      <c r="DJ37" s="51">
        <v>9</v>
      </c>
      <c r="DK37" s="51">
        <v>1</v>
      </c>
      <c r="DM37" s="51">
        <v>13</v>
      </c>
      <c r="DN37" s="51">
        <v>15</v>
      </c>
      <c r="DO37" s="51">
        <v>1</v>
      </c>
      <c r="DP37" s="61"/>
    </row>
    <row r="38" spans="1:120">
      <c r="A38">
        <v>30</v>
      </c>
      <c r="B38">
        <v>5</v>
      </c>
      <c r="C38">
        <v>4</v>
      </c>
      <c r="D38">
        <v>2</v>
      </c>
      <c r="E38">
        <v>3</v>
      </c>
      <c r="F38">
        <v>2</v>
      </c>
      <c r="G38">
        <v>5</v>
      </c>
      <c r="H38">
        <v>3</v>
      </c>
      <c r="I38">
        <v>1</v>
      </c>
      <c r="J38">
        <v>9</v>
      </c>
      <c r="K38" s="6">
        <f t="shared" si="4"/>
        <v>6.65</v>
      </c>
      <c r="L38">
        <v>0</v>
      </c>
      <c r="M38">
        <v>2</v>
      </c>
      <c r="N38">
        <v>1</v>
      </c>
      <c r="O38">
        <v>4</v>
      </c>
      <c r="P38">
        <v>5</v>
      </c>
      <c r="Q38">
        <v>1</v>
      </c>
      <c r="R38">
        <v>7</v>
      </c>
      <c r="S38">
        <v>11</v>
      </c>
      <c r="T38">
        <v>2</v>
      </c>
      <c r="U38">
        <v>10</v>
      </c>
      <c r="V38" s="6">
        <f t="shared" si="11"/>
        <v>12.855855855855856</v>
      </c>
      <c r="W38">
        <v>0</v>
      </c>
      <c r="X38">
        <v>0</v>
      </c>
      <c r="Y38">
        <v>0</v>
      </c>
      <c r="Z38">
        <v>3</v>
      </c>
      <c r="AA38">
        <v>2</v>
      </c>
      <c r="AB38">
        <v>2</v>
      </c>
      <c r="AC38">
        <v>0</v>
      </c>
      <c r="AD38">
        <v>0</v>
      </c>
      <c r="AE38" s="7">
        <f t="shared" si="12"/>
        <v>0.875</v>
      </c>
      <c r="AF38" s="6">
        <f t="shared" si="6"/>
        <v>2.0474683544303796</v>
      </c>
      <c r="AI38" s="6"/>
      <c r="AJ38">
        <v>4</v>
      </c>
      <c r="AK38">
        <v>14</v>
      </c>
      <c r="AL38">
        <v>4</v>
      </c>
      <c r="AM38">
        <v>11</v>
      </c>
      <c r="AN38">
        <v>2</v>
      </c>
      <c r="AO38">
        <v>15</v>
      </c>
      <c r="AP38">
        <v>7</v>
      </c>
      <c r="AQ38">
        <v>12</v>
      </c>
      <c r="AR38">
        <v>9</v>
      </c>
      <c r="AS38">
        <v>11</v>
      </c>
      <c r="AT38">
        <v>13</v>
      </c>
      <c r="AU38">
        <v>14</v>
      </c>
      <c r="AV38" s="6">
        <f t="shared" si="7"/>
        <v>22.011111111111109</v>
      </c>
      <c r="AW38">
        <v>6</v>
      </c>
      <c r="AX38">
        <v>18</v>
      </c>
      <c r="AY38">
        <v>1</v>
      </c>
      <c r="AZ38">
        <v>5</v>
      </c>
      <c r="BA38">
        <v>0</v>
      </c>
      <c r="BB38">
        <v>7</v>
      </c>
      <c r="BC38">
        <v>4</v>
      </c>
      <c r="BD38">
        <v>11</v>
      </c>
      <c r="BE38">
        <v>5</v>
      </c>
      <c r="BF38">
        <v>8</v>
      </c>
      <c r="BG38">
        <v>9</v>
      </c>
      <c r="BH38">
        <v>10</v>
      </c>
      <c r="BI38" s="13">
        <f t="shared" si="8"/>
        <v>16.921052631578949</v>
      </c>
      <c r="BJ38" s="11">
        <v>23</v>
      </c>
      <c r="BK38" s="11">
        <v>14.746835443037975</v>
      </c>
      <c r="BL38" s="11">
        <v>1.6</v>
      </c>
      <c r="BM38" s="11">
        <v>1</v>
      </c>
      <c r="BN38" s="11">
        <v>1.179746835443038</v>
      </c>
      <c r="BO38" s="11">
        <v>0</v>
      </c>
      <c r="BP38" s="11">
        <v>0</v>
      </c>
      <c r="BQ38" s="11"/>
      <c r="BR38" s="11">
        <v>7.3734177215189876</v>
      </c>
      <c r="BS38" s="11">
        <v>16</v>
      </c>
      <c r="BT38" s="11">
        <v>7.3734177215189876</v>
      </c>
      <c r="BU38" s="11">
        <v>5.8069620253164551</v>
      </c>
      <c r="BV38" s="11">
        <v>0</v>
      </c>
      <c r="BW38" s="11">
        <v>1.4746835443037976</v>
      </c>
      <c r="BX38" s="6">
        <f t="shared" si="10"/>
        <v>6.1196202531645572</v>
      </c>
      <c r="BY38">
        <v>0</v>
      </c>
      <c r="BZ38">
        <v>2</v>
      </c>
      <c r="CA38">
        <v>2</v>
      </c>
      <c r="CB38">
        <v>4</v>
      </c>
      <c r="CC38">
        <v>0</v>
      </c>
      <c r="CD38">
        <v>0</v>
      </c>
      <c r="CE38">
        <v>6</v>
      </c>
      <c r="CF38">
        <v>6</v>
      </c>
      <c r="CI38">
        <v>0</v>
      </c>
      <c r="CJ38">
        <v>2</v>
      </c>
      <c r="CK38">
        <v>16</v>
      </c>
      <c r="CL38">
        <v>12</v>
      </c>
      <c r="CN38">
        <v>5</v>
      </c>
      <c r="CO38">
        <v>6</v>
      </c>
      <c r="CP38" s="6"/>
      <c r="DC38" s="61"/>
      <c r="DD38" s="51"/>
      <c r="DE38" s="51"/>
      <c r="DF38" s="51">
        <v>0</v>
      </c>
      <c r="DG38" s="51">
        <v>9</v>
      </c>
      <c r="DH38" s="51">
        <v>2</v>
      </c>
      <c r="DI38" s="51">
        <v>7</v>
      </c>
      <c r="DJ38" s="51">
        <v>6</v>
      </c>
      <c r="DK38" s="51">
        <v>0</v>
      </c>
      <c r="DM38" s="51">
        <v>18</v>
      </c>
      <c r="DN38" s="51">
        <v>16</v>
      </c>
      <c r="DO38" s="51">
        <v>0</v>
      </c>
      <c r="DP38" s="61"/>
    </row>
    <row r="39" spans="1:120">
      <c r="A39">
        <v>31</v>
      </c>
      <c r="B39">
        <v>1</v>
      </c>
      <c r="C39">
        <v>7</v>
      </c>
      <c r="D39">
        <v>8</v>
      </c>
      <c r="E39">
        <v>5</v>
      </c>
      <c r="F39">
        <v>1</v>
      </c>
      <c r="G39">
        <v>4</v>
      </c>
      <c r="H39">
        <v>1</v>
      </c>
      <c r="I39">
        <v>3</v>
      </c>
      <c r="J39">
        <v>9</v>
      </c>
      <c r="K39" s="6">
        <f t="shared" si="4"/>
        <v>6.4</v>
      </c>
      <c r="L39">
        <v>0</v>
      </c>
      <c r="M39">
        <v>2</v>
      </c>
      <c r="N39">
        <v>1</v>
      </c>
      <c r="O39">
        <v>3</v>
      </c>
      <c r="P39">
        <v>1</v>
      </c>
      <c r="Q39">
        <v>9</v>
      </c>
      <c r="R39">
        <v>6</v>
      </c>
      <c r="S39">
        <v>3</v>
      </c>
      <c r="T39">
        <v>2</v>
      </c>
      <c r="U39">
        <v>3</v>
      </c>
      <c r="V39" s="6">
        <f t="shared" si="11"/>
        <v>6.8378378378378377</v>
      </c>
      <c r="W39">
        <v>0</v>
      </c>
      <c r="X39">
        <v>0</v>
      </c>
      <c r="Y39">
        <v>1</v>
      </c>
      <c r="Z39">
        <v>3</v>
      </c>
      <c r="AA39">
        <v>2</v>
      </c>
      <c r="AB39">
        <v>1</v>
      </c>
      <c r="AC39">
        <v>1</v>
      </c>
      <c r="AD39">
        <v>0</v>
      </c>
      <c r="AE39" s="7">
        <f t="shared" si="12"/>
        <v>1</v>
      </c>
      <c r="AF39" s="6">
        <f t="shared" si="6"/>
        <v>2.5949367088607596</v>
      </c>
      <c r="AI39" s="6"/>
      <c r="AJ39">
        <v>4</v>
      </c>
      <c r="AK39">
        <v>7</v>
      </c>
      <c r="AL39">
        <v>2</v>
      </c>
      <c r="AM39">
        <v>11</v>
      </c>
      <c r="AN39">
        <v>5</v>
      </c>
      <c r="AO39">
        <v>16</v>
      </c>
      <c r="AP39">
        <v>3</v>
      </c>
      <c r="AQ39">
        <v>6</v>
      </c>
      <c r="AR39">
        <v>8</v>
      </c>
      <c r="AS39">
        <v>7</v>
      </c>
      <c r="AT39">
        <v>8</v>
      </c>
      <c r="AU39">
        <v>10</v>
      </c>
      <c r="AV39" s="6">
        <f t="shared" si="7"/>
        <v>15.088888888888887</v>
      </c>
      <c r="AW39">
        <v>5</v>
      </c>
      <c r="AX39">
        <v>13</v>
      </c>
      <c r="AY39">
        <v>0</v>
      </c>
      <c r="AZ39">
        <v>4</v>
      </c>
      <c r="BA39">
        <v>1</v>
      </c>
      <c r="BB39">
        <v>6</v>
      </c>
      <c r="BC39">
        <v>3</v>
      </c>
      <c r="BD39">
        <v>12</v>
      </c>
      <c r="BE39">
        <v>5</v>
      </c>
      <c r="BF39">
        <v>12</v>
      </c>
      <c r="BG39">
        <v>6</v>
      </c>
      <c r="BH39">
        <v>10</v>
      </c>
      <c r="BI39" s="13">
        <f t="shared" si="8"/>
        <v>14.973684210526317</v>
      </c>
      <c r="BJ39" s="11">
        <v>19</v>
      </c>
      <c r="BK39" s="11">
        <v>11.61392405063291</v>
      </c>
      <c r="BL39" s="11">
        <v>1.179746835443038</v>
      </c>
      <c r="BM39" s="11">
        <v>0.5</v>
      </c>
      <c r="BN39" s="11">
        <v>1.858227848101266</v>
      </c>
      <c r="BO39" s="11">
        <v>1.6</v>
      </c>
      <c r="BP39" s="11">
        <v>0</v>
      </c>
      <c r="BQ39" s="11"/>
      <c r="BR39" s="11">
        <v>5.8069620253164551</v>
      </c>
      <c r="BS39" s="11">
        <v>14</v>
      </c>
      <c r="BT39" s="11">
        <v>5.8069620253164551</v>
      </c>
      <c r="BU39" s="11">
        <v>5.1186708860759484</v>
      </c>
      <c r="BV39" s="11">
        <v>0</v>
      </c>
      <c r="BW39" s="11">
        <v>2.3227848101265822</v>
      </c>
      <c r="BX39" s="6">
        <f t="shared" si="10"/>
        <v>5.2928675754625107</v>
      </c>
      <c r="BY39">
        <v>0</v>
      </c>
      <c r="BZ39">
        <v>2</v>
      </c>
      <c r="CA39">
        <v>5</v>
      </c>
      <c r="CB39">
        <v>4</v>
      </c>
      <c r="CC39">
        <v>2</v>
      </c>
      <c r="CD39">
        <v>0</v>
      </c>
      <c r="CE39">
        <v>7</v>
      </c>
      <c r="CF39">
        <v>3</v>
      </c>
      <c r="CI39">
        <v>0</v>
      </c>
      <c r="CJ39">
        <v>1</v>
      </c>
      <c r="CK39">
        <v>11</v>
      </c>
      <c r="CL39">
        <v>8</v>
      </c>
      <c r="CN39">
        <v>6</v>
      </c>
      <c r="CO39">
        <v>7</v>
      </c>
      <c r="CP39" s="6"/>
      <c r="DC39" s="61"/>
      <c r="DD39" s="51"/>
      <c r="DE39" s="51"/>
      <c r="DF39" s="51">
        <v>0</v>
      </c>
      <c r="DG39" s="51">
        <v>9</v>
      </c>
      <c r="DH39" s="51">
        <v>1</v>
      </c>
      <c r="DI39" s="51">
        <v>6</v>
      </c>
      <c r="DJ39" s="51">
        <v>5</v>
      </c>
      <c r="DK39" s="51">
        <v>0</v>
      </c>
      <c r="DM39" s="51">
        <v>11</v>
      </c>
      <c r="DN39" s="51">
        <v>20</v>
      </c>
      <c r="DO39" s="51">
        <v>1</v>
      </c>
      <c r="DP39" s="61"/>
    </row>
    <row r="40" spans="1:120">
      <c r="A40">
        <v>32</v>
      </c>
      <c r="B40">
        <v>5</v>
      </c>
      <c r="C40">
        <v>6</v>
      </c>
      <c r="D40">
        <v>1</v>
      </c>
      <c r="E40">
        <v>4</v>
      </c>
      <c r="F40">
        <v>1</v>
      </c>
      <c r="G40">
        <v>6</v>
      </c>
      <c r="H40">
        <v>2</v>
      </c>
      <c r="I40">
        <v>3</v>
      </c>
      <c r="J40">
        <v>8</v>
      </c>
      <c r="K40" s="6">
        <f t="shared" si="4"/>
        <v>6.7166666666666668</v>
      </c>
      <c r="L40">
        <v>1</v>
      </c>
      <c r="M40">
        <v>2</v>
      </c>
      <c r="N40">
        <v>2</v>
      </c>
      <c r="O40">
        <v>6</v>
      </c>
      <c r="P40">
        <v>6</v>
      </c>
      <c r="Q40">
        <v>7</v>
      </c>
      <c r="R40">
        <v>7</v>
      </c>
      <c r="S40">
        <v>3</v>
      </c>
      <c r="T40">
        <v>4</v>
      </c>
      <c r="U40">
        <v>4</v>
      </c>
      <c r="V40" s="6">
        <f t="shared" si="11"/>
        <v>9.2162162162162158</v>
      </c>
      <c r="W40">
        <v>1</v>
      </c>
      <c r="X40">
        <v>2</v>
      </c>
      <c r="Y40">
        <v>3</v>
      </c>
      <c r="Z40">
        <v>3</v>
      </c>
      <c r="AA40">
        <v>1</v>
      </c>
      <c r="AB40">
        <v>2</v>
      </c>
      <c r="AC40">
        <v>2</v>
      </c>
      <c r="AD40">
        <v>3</v>
      </c>
      <c r="AE40" s="7">
        <f t="shared" si="12"/>
        <v>2.125</v>
      </c>
      <c r="AF40" s="6">
        <f t="shared" si="6"/>
        <v>4.6993670886075947</v>
      </c>
      <c r="AI40" s="6"/>
      <c r="AJ40">
        <v>2</v>
      </c>
      <c r="AK40">
        <v>10</v>
      </c>
      <c r="AL40">
        <v>1</v>
      </c>
      <c r="AM40">
        <v>13</v>
      </c>
      <c r="AN40">
        <v>6</v>
      </c>
      <c r="AO40">
        <v>20</v>
      </c>
      <c r="AP40">
        <v>3</v>
      </c>
      <c r="AQ40">
        <v>11</v>
      </c>
      <c r="AR40">
        <v>7</v>
      </c>
      <c r="AS40">
        <v>11</v>
      </c>
      <c r="AT40">
        <v>10</v>
      </c>
      <c r="AU40">
        <v>10</v>
      </c>
      <c r="AV40" s="6">
        <f t="shared" si="7"/>
        <v>18.2</v>
      </c>
      <c r="AW40">
        <v>4</v>
      </c>
      <c r="AX40">
        <v>5</v>
      </c>
      <c r="AY40">
        <v>1</v>
      </c>
      <c r="AZ40">
        <v>5</v>
      </c>
      <c r="BA40">
        <v>1</v>
      </c>
      <c r="BB40">
        <v>11</v>
      </c>
      <c r="BC40">
        <v>1</v>
      </c>
      <c r="BD40">
        <v>11</v>
      </c>
      <c r="BE40">
        <v>2</v>
      </c>
      <c r="BF40">
        <v>11</v>
      </c>
      <c r="BG40">
        <v>5</v>
      </c>
      <c r="BH40">
        <v>6</v>
      </c>
      <c r="BI40" s="13">
        <f t="shared" si="8"/>
        <v>10.605263157894738</v>
      </c>
      <c r="BJ40" s="11">
        <v>15</v>
      </c>
      <c r="BK40" s="11">
        <v>10.237341772151897</v>
      </c>
      <c r="BL40" s="11">
        <v>1.858227848101266</v>
      </c>
      <c r="BM40" s="11">
        <v>0.5</v>
      </c>
      <c r="BN40" s="11">
        <v>1.6379746835443036</v>
      </c>
      <c r="BO40" s="11">
        <v>4</v>
      </c>
      <c r="BP40" s="11">
        <v>3</v>
      </c>
      <c r="BQ40" s="11"/>
      <c r="BR40" s="11">
        <v>5.1186708860759484</v>
      </c>
      <c r="BS40" s="11">
        <v>9.5</v>
      </c>
      <c r="BT40" s="11">
        <v>5.1186708860759484</v>
      </c>
      <c r="BU40" s="11">
        <v>6.4873417721518987</v>
      </c>
      <c r="BV40" s="11">
        <v>2</v>
      </c>
      <c r="BW40" s="11">
        <v>2.0474683544303796</v>
      </c>
      <c r="BX40" s="6">
        <f t="shared" si="10"/>
        <v>5.1158227848101259</v>
      </c>
      <c r="BY40">
        <v>2</v>
      </c>
      <c r="BZ40">
        <v>0</v>
      </c>
      <c r="CA40">
        <v>6</v>
      </c>
      <c r="CB40">
        <v>3</v>
      </c>
      <c r="CC40">
        <v>5</v>
      </c>
      <c r="CD40">
        <v>3</v>
      </c>
      <c r="CE40">
        <v>6</v>
      </c>
      <c r="CF40">
        <v>6</v>
      </c>
      <c r="CI40">
        <v>1</v>
      </c>
      <c r="CJ40">
        <v>4</v>
      </c>
      <c r="CK40">
        <v>8</v>
      </c>
      <c r="CL40">
        <v>9</v>
      </c>
      <c r="CN40">
        <v>1</v>
      </c>
      <c r="CO40">
        <v>19</v>
      </c>
      <c r="CP40" s="6"/>
      <c r="DC40" s="61"/>
      <c r="DD40" s="51"/>
      <c r="DE40" s="51"/>
      <c r="DF40" s="51">
        <v>0</v>
      </c>
      <c r="DG40" s="51">
        <v>6</v>
      </c>
      <c r="DH40" s="51">
        <v>0</v>
      </c>
      <c r="DI40" s="51">
        <v>5</v>
      </c>
      <c r="DJ40" s="51">
        <v>1</v>
      </c>
      <c r="DK40" s="51">
        <v>0</v>
      </c>
      <c r="DM40" s="51">
        <v>5</v>
      </c>
      <c r="DN40" s="51">
        <v>18</v>
      </c>
      <c r="DO40" s="51">
        <v>1</v>
      </c>
      <c r="DP40" s="61"/>
    </row>
    <row r="41" spans="1:120">
      <c r="A41">
        <v>33</v>
      </c>
      <c r="B41">
        <v>0</v>
      </c>
      <c r="C41">
        <v>6</v>
      </c>
      <c r="D41">
        <v>3</v>
      </c>
      <c r="E41">
        <v>5</v>
      </c>
      <c r="F41">
        <v>0</v>
      </c>
      <c r="G41">
        <v>4</v>
      </c>
      <c r="H41">
        <v>2</v>
      </c>
      <c r="I41">
        <v>3</v>
      </c>
      <c r="J41">
        <v>11</v>
      </c>
      <c r="K41" s="6">
        <f t="shared" si="4"/>
        <v>7.1</v>
      </c>
      <c r="L41">
        <v>1</v>
      </c>
      <c r="M41">
        <v>5</v>
      </c>
      <c r="N41">
        <v>5</v>
      </c>
      <c r="O41">
        <v>7</v>
      </c>
      <c r="P41">
        <v>5</v>
      </c>
      <c r="Q41">
        <v>8</v>
      </c>
      <c r="R41">
        <v>4</v>
      </c>
      <c r="S41">
        <v>7</v>
      </c>
      <c r="T41">
        <v>1</v>
      </c>
      <c r="U41">
        <v>2</v>
      </c>
      <c r="V41" s="6">
        <f t="shared" si="11"/>
        <v>7.0540540540540544</v>
      </c>
      <c r="W41">
        <v>1</v>
      </c>
      <c r="X41">
        <v>5</v>
      </c>
      <c r="Y41">
        <v>5</v>
      </c>
      <c r="Z41">
        <v>8</v>
      </c>
      <c r="AA41">
        <v>4</v>
      </c>
      <c r="AB41">
        <v>4</v>
      </c>
      <c r="AC41">
        <v>4</v>
      </c>
      <c r="AD41">
        <v>3</v>
      </c>
      <c r="AE41" s="7">
        <f t="shared" si="12"/>
        <v>4.25</v>
      </c>
      <c r="AF41" s="6">
        <f t="shared" si="6"/>
        <v>9.424050632911392</v>
      </c>
      <c r="AI41" s="6"/>
      <c r="AJ41">
        <v>1</v>
      </c>
      <c r="AK41">
        <v>15</v>
      </c>
      <c r="AM41">
        <v>7</v>
      </c>
      <c r="AO41">
        <v>18</v>
      </c>
      <c r="AP41">
        <v>2</v>
      </c>
      <c r="AQ41">
        <v>8</v>
      </c>
      <c r="AR41">
        <v>4</v>
      </c>
      <c r="AS41">
        <v>10</v>
      </c>
      <c r="AT41">
        <v>8</v>
      </c>
      <c r="AU41">
        <v>20</v>
      </c>
      <c r="AV41" s="6">
        <f t="shared" si="7"/>
        <v>18.62222222222222</v>
      </c>
      <c r="AW41">
        <v>1</v>
      </c>
      <c r="AX41">
        <v>14</v>
      </c>
      <c r="AZ41">
        <v>4</v>
      </c>
      <c r="BA41">
        <v>0</v>
      </c>
      <c r="BB41">
        <v>8</v>
      </c>
      <c r="BC41">
        <v>1</v>
      </c>
      <c r="BD41">
        <v>9</v>
      </c>
      <c r="BE41">
        <v>0</v>
      </c>
      <c r="BF41">
        <v>17</v>
      </c>
      <c r="BG41">
        <v>1</v>
      </c>
      <c r="BH41">
        <v>4</v>
      </c>
      <c r="BI41" s="13">
        <f t="shared" si="8"/>
        <v>8.4736842105263168</v>
      </c>
      <c r="BJ41" s="11">
        <v>9</v>
      </c>
      <c r="BK41" s="11">
        <v>10</v>
      </c>
      <c r="BL41" s="11">
        <v>1.6379746835443036</v>
      </c>
      <c r="BM41" s="11">
        <v>1</v>
      </c>
      <c r="BN41" s="11">
        <v>2.0759493670886076</v>
      </c>
      <c r="BO41" s="11">
        <v>6.4</v>
      </c>
      <c r="BP41" s="11">
        <v>5</v>
      </c>
      <c r="BQ41" s="11"/>
      <c r="BR41" s="11">
        <v>6.4873417721518987</v>
      </c>
      <c r="BS41" s="11">
        <v>8.5</v>
      </c>
      <c r="BT41" s="11">
        <v>6.4873417721518987</v>
      </c>
      <c r="BU41" s="11">
        <v>2.3496835443037973</v>
      </c>
      <c r="BV41" s="11">
        <v>5</v>
      </c>
      <c r="BW41" s="11">
        <v>2.5949367088607596</v>
      </c>
      <c r="BX41" s="6">
        <f t="shared" si="10"/>
        <v>5.117940603700097</v>
      </c>
      <c r="BY41">
        <v>3</v>
      </c>
      <c r="BZ41">
        <v>4</v>
      </c>
      <c r="CA41">
        <v>4</v>
      </c>
      <c r="CB41">
        <v>7</v>
      </c>
      <c r="CC41">
        <v>0</v>
      </c>
      <c r="CD41">
        <v>4</v>
      </c>
      <c r="CE41">
        <v>6</v>
      </c>
      <c r="CF41">
        <v>1</v>
      </c>
      <c r="CI41">
        <v>3</v>
      </c>
      <c r="CJ41">
        <v>0</v>
      </c>
      <c r="CK41">
        <v>5</v>
      </c>
      <c r="CL41">
        <v>9</v>
      </c>
      <c r="CN41">
        <v>4</v>
      </c>
      <c r="CO41">
        <v>6</v>
      </c>
      <c r="CP41" s="6"/>
      <c r="DC41" s="61"/>
      <c r="DD41" s="51"/>
      <c r="DE41" s="51"/>
      <c r="DF41" s="51">
        <v>1</v>
      </c>
      <c r="DG41" s="51">
        <v>4</v>
      </c>
      <c r="DH41" s="51">
        <v>0</v>
      </c>
      <c r="DI41" s="51">
        <v>4</v>
      </c>
      <c r="DJ41" s="51">
        <v>0</v>
      </c>
      <c r="DK41" s="51">
        <v>1</v>
      </c>
      <c r="DM41" s="51">
        <v>11</v>
      </c>
      <c r="DN41" s="51">
        <v>12</v>
      </c>
      <c r="DO41" s="51">
        <v>0</v>
      </c>
      <c r="DP41" s="61"/>
    </row>
    <row r="42" spans="1:120">
      <c r="A42">
        <v>34</v>
      </c>
      <c r="B42">
        <v>4</v>
      </c>
      <c r="C42">
        <v>9</v>
      </c>
      <c r="D42">
        <v>3</v>
      </c>
      <c r="E42">
        <v>12</v>
      </c>
      <c r="F42">
        <v>0</v>
      </c>
      <c r="G42">
        <v>0</v>
      </c>
      <c r="H42">
        <v>1</v>
      </c>
      <c r="I42">
        <v>2</v>
      </c>
      <c r="J42">
        <v>15</v>
      </c>
      <c r="K42" s="6">
        <f t="shared" si="4"/>
        <v>7.4083333333333332</v>
      </c>
      <c r="L42">
        <v>1</v>
      </c>
      <c r="M42">
        <v>6</v>
      </c>
      <c r="N42">
        <v>2</v>
      </c>
      <c r="O42">
        <v>8</v>
      </c>
      <c r="P42">
        <v>4</v>
      </c>
      <c r="Q42">
        <v>9</v>
      </c>
      <c r="R42">
        <v>1</v>
      </c>
      <c r="S42">
        <v>6</v>
      </c>
      <c r="T42">
        <v>0</v>
      </c>
      <c r="U42">
        <v>2</v>
      </c>
      <c r="V42" s="6">
        <f t="shared" si="11"/>
        <v>5.2252252252252251</v>
      </c>
      <c r="W42">
        <v>3</v>
      </c>
      <c r="X42">
        <v>8</v>
      </c>
      <c r="Y42">
        <v>7</v>
      </c>
      <c r="Z42">
        <v>11</v>
      </c>
      <c r="AA42">
        <v>2</v>
      </c>
      <c r="AB42">
        <v>7</v>
      </c>
      <c r="AC42">
        <v>4</v>
      </c>
      <c r="AD42">
        <v>7</v>
      </c>
      <c r="AE42" s="7">
        <f t="shared" si="12"/>
        <v>6.125</v>
      </c>
      <c r="AF42" s="6">
        <f t="shared" si="6"/>
        <v>13.180379746835444</v>
      </c>
      <c r="AI42" s="6"/>
      <c r="AJ42">
        <v>1</v>
      </c>
      <c r="AK42">
        <v>5</v>
      </c>
      <c r="AL42">
        <v>2</v>
      </c>
      <c r="AM42">
        <v>8</v>
      </c>
      <c r="AN42">
        <v>1</v>
      </c>
      <c r="AO42">
        <v>18</v>
      </c>
      <c r="AP42">
        <v>5</v>
      </c>
      <c r="AQ42">
        <v>5</v>
      </c>
      <c r="AR42">
        <v>2</v>
      </c>
      <c r="AS42">
        <v>10</v>
      </c>
      <c r="AT42">
        <v>7</v>
      </c>
      <c r="AU42">
        <v>8</v>
      </c>
      <c r="AV42" s="6">
        <f t="shared" si="7"/>
        <v>12.988888888888889</v>
      </c>
      <c r="AW42">
        <v>0</v>
      </c>
      <c r="AX42">
        <v>12</v>
      </c>
      <c r="AZ42">
        <v>4</v>
      </c>
      <c r="BA42">
        <v>3</v>
      </c>
      <c r="BB42">
        <v>4</v>
      </c>
      <c r="BC42">
        <v>1</v>
      </c>
      <c r="BD42">
        <v>17</v>
      </c>
      <c r="BE42">
        <v>0</v>
      </c>
      <c r="BF42">
        <v>15</v>
      </c>
      <c r="BG42">
        <v>0</v>
      </c>
      <c r="BH42">
        <v>5</v>
      </c>
      <c r="BI42" s="13">
        <f t="shared" si="8"/>
        <v>8.2763157894736832</v>
      </c>
      <c r="BJ42" s="11">
        <v>8</v>
      </c>
      <c r="BK42" s="11">
        <v>4.6993670886075947</v>
      </c>
      <c r="BL42" s="11">
        <v>2.0759493670886076</v>
      </c>
      <c r="BM42" s="11">
        <v>1.5</v>
      </c>
      <c r="BN42" s="11">
        <v>3.759493670886076</v>
      </c>
      <c r="BO42" s="11">
        <v>8</v>
      </c>
      <c r="BP42" s="11">
        <v>6.4</v>
      </c>
      <c r="BQ42" s="11"/>
      <c r="BR42" s="11">
        <v>2.3496835443037973</v>
      </c>
      <c r="BS42" s="11">
        <v>7</v>
      </c>
      <c r="BT42" s="11">
        <v>2.3496835443037973</v>
      </c>
      <c r="BU42" s="11">
        <v>3.534018987341772</v>
      </c>
      <c r="BV42" s="11">
        <v>9</v>
      </c>
      <c r="BW42" s="11">
        <v>4.6993670886075947</v>
      </c>
      <c r="BX42" s="6">
        <f t="shared" si="10"/>
        <v>4.8744279454722497</v>
      </c>
      <c r="BY42">
        <v>11</v>
      </c>
      <c r="BZ42">
        <v>7</v>
      </c>
      <c r="CA42">
        <v>5</v>
      </c>
      <c r="CB42">
        <v>4</v>
      </c>
      <c r="CC42">
        <v>1</v>
      </c>
      <c r="CD42">
        <v>3</v>
      </c>
      <c r="CE42">
        <v>14</v>
      </c>
      <c r="CF42">
        <v>4</v>
      </c>
      <c r="CI42">
        <v>4</v>
      </c>
      <c r="CJ42">
        <v>7</v>
      </c>
      <c r="CK42">
        <v>3</v>
      </c>
      <c r="CL42">
        <v>5</v>
      </c>
      <c r="CN42">
        <v>2</v>
      </c>
      <c r="CO42">
        <v>9</v>
      </c>
      <c r="CP42" s="6"/>
      <c r="DC42" s="61"/>
      <c r="DH42" s="51">
        <v>1</v>
      </c>
      <c r="DI42" s="51">
        <v>2</v>
      </c>
      <c r="DJ42" s="51">
        <v>1</v>
      </c>
      <c r="DM42" s="51">
        <v>12</v>
      </c>
      <c r="DN42" s="51">
        <v>9</v>
      </c>
      <c r="DO42" s="51">
        <v>0</v>
      </c>
      <c r="DP42" s="61"/>
    </row>
    <row r="43" spans="1:120">
      <c r="A43">
        <v>35</v>
      </c>
      <c r="B43">
        <v>0</v>
      </c>
      <c r="C43">
        <v>15</v>
      </c>
      <c r="D43">
        <v>7</v>
      </c>
      <c r="E43">
        <v>10</v>
      </c>
      <c r="F43">
        <v>1</v>
      </c>
      <c r="G43">
        <v>5</v>
      </c>
      <c r="H43">
        <v>3</v>
      </c>
      <c r="I43">
        <v>0</v>
      </c>
      <c r="J43">
        <v>2</v>
      </c>
      <c r="K43" s="6">
        <f t="shared" si="4"/>
        <v>4.0083333333333337</v>
      </c>
      <c r="L43">
        <v>1</v>
      </c>
      <c r="M43">
        <v>10</v>
      </c>
      <c r="N43">
        <v>2</v>
      </c>
      <c r="O43">
        <v>12</v>
      </c>
      <c r="P43">
        <v>4</v>
      </c>
      <c r="Q43">
        <v>11</v>
      </c>
      <c r="R43">
        <v>2</v>
      </c>
      <c r="S43">
        <v>7</v>
      </c>
      <c r="T43">
        <v>0</v>
      </c>
      <c r="U43">
        <v>9</v>
      </c>
      <c r="V43" s="6">
        <f t="shared" si="11"/>
        <v>9.9099099099099099</v>
      </c>
      <c r="W43">
        <v>6</v>
      </c>
      <c r="X43">
        <v>10</v>
      </c>
      <c r="Y43">
        <v>11</v>
      </c>
      <c r="Z43">
        <v>7</v>
      </c>
      <c r="AA43">
        <v>7</v>
      </c>
      <c r="AB43">
        <v>2</v>
      </c>
      <c r="AC43">
        <v>12</v>
      </c>
      <c r="AD43">
        <v>9</v>
      </c>
      <c r="AE43" s="7">
        <f t="shared" si="12"/>
        <v>8</v>
      </c>
      <c r="AF43" s="6">
        <f t="shared" si="6"/>
        <v>16.0126582278481</v>
      </c>
      <c r="AI43" s="6"/>
      <c r="AK43">
        <v>7</v>
      </c>
      <c r="AM43">
        <v>5</v>
      </c>
      <c r="AN43">
        <v>2</v>
      </c>
      <c r="AO43">
        <v>11</v>
      </c>
      <c r="AQ43">
        <v>8</v>
      </c>
      <c r="AS43">
        <v>6</v>
      </c>
      <c r="AT43">
        <v>6</v>
      </c>
      <c r="AU43">
        <v>6</v>
      </c>
      <c r="AV43" s="6">
        <f t="shared" si="7"/>
        <v>9.2666666666666675</v>
      </c>
      <c r="AW43">
        <v>1</v>
      </c>
      <c r="AX43">
        <v>11</v>
      </c>
      <c r="AZ43">
        <v>2</v>
      </c>
      <c r="BA43">
        <v>1</v>
      </c>
      <c r="BB43">
        <v>11</v>
      </c>
      <c r="BD43">
        <v>6</v>
      </c>
      <c r="BE43">
        <v>0</v>
      </c>
      <c r="BF43">
        <v>11</v>
      </c>
      <c r="BG43">
        <v>0</v>
      </c>
      <c r="BH43">
        <v>1</v>
      </c>
      <c r="BI43" s="13">
        <f t="shared" si="8"/>
        <v>4.6052631578947372</v>
      </c>
      <c r="BJ43" s="11">
        <v>5</v>
      </c>
      <c r="BK43" s="11">
        <v>7.068037974683544</v>
      </c>
      <c r="BL43" s="11">
        <v>3.759493670886076</v>
      </c>
      <c r="BM43" s="11">
        <v>1</v>
      </c>
      <c r="BN43" s="11">
        <v>7.5392405063291141</v>
      </c>
      <c r="BO43" s="11">
        <v>9.6</v>
      </c>
      <c r="BP43" s="11">
        <v>8</v>
      </c>
      <c r="BQ43" s="11"/>
      <c r="BR43" s="11">
        <v>3.534018987341772</v>
      </c>
      <c r="BS43" s="11">
        <v>4</v>
      </c>
      <c r="BT43" s="11">
        <v>3.534018987341772</v>
      </c>
      <c r="BU43" s="11">
        <v>4</v>
      </c>
      <c r="BV43" s="11">
        <v>10</v>
      </c>
      <c r="BW43" s="11">
        <v>9.424050632911392</v>
      </c>
      <c r="BX43" s="6">
        <f t="shared" si="10"/>
        <v>5.8814508276533592</v>
      </c>
      <c r="BY43">
        <v>0</v>
      </c>
      <c r="BZ43">
        <v>6</v>
      </c>
      <c r="CA43">
        <v>3</v>
      </c>
      <c r="CB43">
        <v>2</v>
      </c>
      <c r="CC43">
        <v>3</v>
      </c>
      <c r="CD43">
        <v>5</v>
      </c>
      <c r="CE43">
        <v>8</v>
      </c>
      <c r="CF43">
        <v>0</v>
      </c>
      <c r="CI43">
        <v>1</v>
      </c>
      <c r="CJ43">
        <v>8</v>
      </c>
      <c r="CK43">
        <v>2</v>
      </c>
      <c r="CL43">
        <v>3</v>
      </c>
      <c r="CN43">
        <v>2</v>
      </c>
      <c r="CO43">
        <v>5</v>
      </c>
      <c r="CP43" s="6"/>
      <c r="DC43" s="61"/>
      <c r="DH43" s="51">
        <v>0</v>
      </c>
      <c r="DI43" s="51">
        <v>0</v>
      </c>
      <c r="DJ43" s="51">
        <v>2</v>
      </c>
      <c r="DM43" s="51">
        <v>11</v>
      </c>
      <c r="DN43" s="51">
        <v>8</v>
      </c>
      <c r="DO43" s="51">
        <v>1</v>
      </c>
      <c r="DP43" s="61"/>
    </row>
    <row r="44" spans="1:120">
      <c r="A44">
        <v>36</v>
      </c>
      <c r="B44">
        <v>1</v>
      </c>
      <c r="C44">
        <v>4</v>
      </c>
      <c r="D44">
        <v>6</v>
      </c>
      <c r="E44">
        <v>4</v>
      </c>
      <c r="F44">
        <v>1</v>
      </c>
      <c r="G44">
        <v>4</v>
      </c>
      <c r="H44">
        <v>0</v>
      </c>
      <c r="I44">
        <v>1</v>
      </c>
      <c r="J44">
        <v>7</v>
      </c>
      <c r="K44" s="6">
        <f t="shared" si="4"/>
        <v>4.3916666666666666</v>
      </c>
      <c r="L44">
        <v>0</v>
      </c>
      <c r="M44">
        <v>15</v>
      </c>
      <c r="N44">
        <v>0</v>
      </c>
      <c r="O44">
        <v>10</v>
      </c>
      <c r="P44">
        <v>3</v>
      </c>
      <c r="Q44">
        <v>6</v>
      </c>
      <c r="R44">
        <v>0</v>
      </c>
      <c r="S44">
        <v>2</v>
      </c>
      <c r="T44">
        <v>0</v>
      </c>
      <c r="U44">
        <v>3</v>
      </c>
      <c r="V44" s="6">
        <f t="shared" si="11"/>
        <v>3.7387387387387387</v>
      </c>
      <c r="W44">
        <v>2</v>
      </c>
      <c r="X44">
        <v>7</v>
      </c>
      <c r="Y44">
        <v>11</v>
      </c>
      <c r="Z44">
        <v>9</v>
      </c>
      <c r="AA44">
        <v>3</v>
      </c>
      <c r="AB44">
        <v>9</v>
      </c>
      <c r="AC44">
        <v>5</v>
      </c>
      <c r="AD44">
        <v>16</v>
      </c>
      <c r="AE44" s="7">
        <f t="shared" si="12"/>
        <v>7.75</v>
      </c>
      <c r="AF44" s="6">
        <f t="shared" si="6"/>
        <v>17.056962025316455</v>
      </c>
      <c r="AI44" s="6"/>
      <c r="AK44">
        <v>3</v>
      </c>
      <c r="AM44">
        <v>7</v>
      </c>
      <c r="AN44">
        <v>3</v>
      </c>
      <c r="AO44">
        <v>8</v>
      </c>
      <c r="AQ44">
        <v>1</v>
      </c>
      <c r="AR44">
        <v>1</v>
      </c>
      <c r="AS44">
        <v>3</v>
      </c>
      <c r="AU44">
        <v>7</v>
      </c>
      <c r="AV44" s="6">
        <f t="shared" si="7"/>
        <v>5.0444444444444443</v>
      </c>
      <c r="AW44">
        <v>1</v>
      </c>
      <c r="AX44">
        <v>8</v>
      </c>
      <c r="BA44">
        <v>1</v>
      </c>
      <c r="BB44">
        <v>13</v>
      </c>
      <c r="BD44">
        <v>4</v>
      </c>
      <c r="BE44">
        <v>0</v>
      </c>
      <c r="BF44">
        <v>5</v>
      </c>
      <c r="BG44">
        <v>2</v>
      </c>
      <c r="BH44">
        <v>0</v>
      </c>
      <c r="BI44" s="13">
        <f t="shared" si="8"/>
        <v>3.4736842105263159</v>
      </c>
      <c r="BJ44" s="11">
        <v>3</v>
      </c>
      <c r="BK44" s="11">
        <v>6.5901898734177218</v>
      </c>
      <c r="BL44" s="11">
        <v>7.5392405063291141</v>
      </c>
      <c r="BM44" s="11">
        <v>1.5</v>
      </c>
      <c r="BN44" s="11">
        <v>10</v>
      </c>
      <c r="BO44" s="11">
        <v>14</v>
      </c>
      <c r="BP44" s="11">
        <v>9.6</v>
      </c>
      <c r="BQ44" s="11"/>
      <c r="BR44" s="11">
        <v>3.2950949367088609</v>
      </c>
      <c r="BS44" s="11">
        <v>2.5</v>
      </c>
      <c r="BT44" s="11">
        <v>3.2950949367088609</v>
      </c>
      <c r="BU44" s="11">
        <v>3</v>
      </c>
      <c r="BV44" s="11">
        <v>11</v>
      </c>
      <c r="BW44" s="11">
        <v>13.180379746835444</v>
      </c>
      <c r="BX44" s="6">
        <f t="shared" si="10"/>
        <v>6.8076923076923084</v>
      </c>
      <c r="BY44">
        <v>0</v>
      </c>
      <c r="BZ44">
        <v>7</v>
      </c>
      <c r="CA44">
        <v>3</v>
      </c>
      <c r="CB44">
        <v>4</v>
      </c>
      <c r="CC44">
        <v>6</v>
      </c>
      <c r="CD44">
        <v>5</v>
      </c>
      <c r="CE44">
        <v>6</v>
      </c>
      <c r="CF44">
        <v>3</v>
      </c>
      <c r="CI44">
        <v>2</v>
      </c>
      <c r="CJ44">
        <v>14</v>
      </c>
      <c r="CK44">
        <v>0</v>
      </c>
      <c r="CL44">
        <v>3</v>
      </c>
      <c r="CN44">
        <v>4</v>
      </c>
      <c r="CO44">
        <v>6</v>
      </c>
      <c r="CP44" s="6"/>
      <c r="DC44" s="61"/>
      <c r="DH44" s="51">
        <v>0</v>
      </c>
      <c r="DI44" s="51">
        <v>1</v>
      </c>
      <c r="DJ44" s="51">
        <v>0</v>
      </c>
      <c r="DM44" s="51">
        <v>8</v>
      </c>
      <c r="DN44" s="51">
        <v>5</v>
      </c>
      <c r="DO44" s="51">
        <v>1</v>
      </c>
      <c r="DP44" s="61"/>
    </row>
    <row r="45" spans="1:120">
      <c r="A45">
        <v>37</v>
      </c>
      <c r="B45">
        <v>1</v>
      </c>
      <c r="C45">
        <v>9</v>
      </c>
      <c r="D45">
        <v>2</v>
      </c>
      <c r="E45">
        <v>6</v>
      </c>
      <c r="F45">
        <v>0</v>
      </c>
      <c r="G45">
        <v>0</v>
      </c>
      <c r="H45">
        <v>0</v>
      </c>
      <c r="I45">
        <v>1</v>
      </c>
      <c r="J45">
        <v>0</v>
      </c>
      <c r="K45" s="6">
        <f t="shared" si="4"/>
        <v>0.9</v>
      </c>
      <c r="L45">
        <v>0</v>
      </c>
      <c r="M45">
        <v>11</v>
      </c>
      <c r="N45">
        <v>2</v>
      </c>
      <c r="O45">
        <v>11</v>
      </c>
      <c r="P45">
        <v>4</v>
      </c>
      <c r="Q45">
        <v>8</v>
      </c>
      <c r="R45">
        <v>0</v>
      </c>
      <c r="S45">
        <v>3</v>
      </c>
      <c r="T45">
        <v>2</v>
      </c>
      <c r="U45">
        <v>3</v>
      </c>
      <c r="V45" s="6">
        <f t="shared" si="11"/>
        <v>5.5225225225225225</v>
      </c>
      <c r="W45">
        <v>6</v>
      </c>
      <c r="X45">
        <v>25</v>
      </c>
      <c r="Y45">
        <v>9</v>
      </c>
      <c r="Z45">
        <v>7</v>
      </c>
      <c r="AA45">
        <v>1</v>
      </c>
      <c r="AB45">
        <v>1</v>
      </c>
      <c r="AC45">
        <v>5</v>
      </c>
      <c r="AD45">
        <v>15</v>
      </c>
      <c r="AE45" s="7">
        <f t="shared" si="12"/>
        <v>8.625</v>
      </c>
      <c r="AF45" s="6">
        <f t="shared" si="6"/>
        <v>14.471518987341772</v>
      </c>
      <c r="AI45" s="6"/>
      <c r="AJ45">
        <v>1</v>
      </c>
      <c r="AK45">
        <v>4</v>
      </c>
      <c r="AM45">
        <v>4</v>
      </c>
      <c r="AN45">
        <v>1</v>
      </c>
      <c r="AO45">
        <v>5</v>
      </c>
      <c r="AQ45">
        <v>4</v>
      </c>
      <c r="AS45">
        <v>4</v>
      </c>
      <c r="AT45">
        <v>1</v>
      </c>
      <c r="AU45">
        <v>8</v>
      </c>
      <c r="AV45" s="6">
        <f t="shared" si="7"/>
        <v>6.0777777777777775</v>
      </c>
      <c r="AW45">
        <v>0</v>
      </c>
      <c r="AX45">
        <v>3</v>
      </c>
      <c r="BA45">
        <v>0</v>
      </c>
      <c r="BB45">
        <v>13</v>
      </c>
      <c r="BD45">
        <v>5</v>
      </c>
      <c r="BE45">
        <v>0</v>
      </c>
      <c r="BF45">
        <v>7</v>
      </c>
      <c r="BG45">
        <v>0</v>
      </c>
      <c r="BH45">
        <v>0</v>
      </c>
      <c r="BI45" s="13">
        <f t="shared" si="8"/>
        <v>2.0000000000000004</v>
      </c>
      <c r="BJ45" s="11">
        <v>1</v>
      </c>
      <c r="BK45" s="11">
        <v>8.0063291139240498</v>
      </c>
      <c r="BL45" s="11">
        <v>10</v>
      </c>
      <c r="BM45" s="11">
        <v>2</v>
      </c>
      <c r="BN45" s="11">
        <v>12</v>
      </c>
      <c r="BO45" s="11">
        <v>11</v>
      </c>
      <c r="BP45" s="11">
        <v>14</v>
      </c>
      <c r="BQ45" s="11"/>
      <c r="BR45" s="11">
        <v>4.0031645569620249</v>
      </c>
      <c r="BS45" s="11">
        <v>1.5</v>
      </c>
      <c r="BT45" s="11">
        <v>4.0031645569620249</v>
      </c>
      <c r="BU45" s="11">
        <v>3</v>
      </c>
      <c r="BV45" s="11">
        <v>16</v>
      </c>
      <c r="BW45" s="11">
        <v>16.0126582278481</v>
      </c>
      <c r="BX45" s="6">
        <f t="shared" si="10"/>
        <v>7.8865628042843241</v>
      </c>
      <c r="BY45">
        <v>1</v>
      </c>
      <c r="BZ45">
        <v>8</v>
      </c>
      <c r="CA45">
        <v>1</v>
      </c>
      <c r="CB45">
        <v>2</v>
      </c>
      <c r="CC45">
        <v>5</v>
      </c>
      <c r="CD45">
        <v>8</v>
      </c>
      <c r="CE45">
        <v>4</v>
      </c>
      <c r="CF45">
        <v>3</v>
      </c>
      <c r="CI45">
        <v>2</v>
      </c>
      <c r="CJ45">
        <v>6</v>
      </c>
      <c r="CK45">
        <v>1</v>
      </c>
      <c r="CL45">
        <v>0</v>
      </c>
      <c r="CN45">
        <v>2</v>
      </c>
      <c r="CO45">
        <v>4</v>
      </c>
      <c r="CP45" s="6"/>
      <c r="DC45" s="61"/>
      <c r="DH45" s="51">
        <v>1</v>
      </c>
      <c r="DI45" s="51">
        <v>0</v>
      </c>
      <c r="DJ45" s="51">
        <v>0</v>
      </c>
      <c r="DM45" s="51">
        <v>3</v>
      </c>
      <c r="DN45" s="51">
        <v>5</v>
      </c>
      <c r="DO45" s="51">
        <v>0</v>
      </c>
      <c r="DP45" s="61"/>
    </row>
    <row r="46" spans="1:120">
      <c r="A46">
        <v>38</v>
      </c>
      <c r="B46">
        <v>0</v>
      </c>
      <c r="C46">
        <v>5</v>
      </c>
      <c r="D46">
        <v>0</v>
      </c>
      <c r="E46">
        <v>4</v>
      </c>
      <c r="F46">
        <v>0</v>
      </c>
      <c r="G46">
        <v>3</v>
      </c>
      <c r="H46">
        <v>0</v>
      </c>
      <c r="I46">
        <v>1</v>
      </c>
      <c r="J46">
        <v>3</v>
      </c>
      <c r="K46" s="6">
        <f t="shared" si="4"/>
        <v>2.3583333333333334</v>
      </c>
      <c r="L46">
        <v>0</v>
      </c>
      <c r="M46">
        <v>11</v>
      </c>
      <c r="N46">
        <v>0</v>
      </c>
      <c r="O46">
        <v>8</v>
      </c>
      <c r="P46">
        <v>4</v>
      </c>
      <c r="Q46">
        <v>10</v>
      </c>
      <c r="R46">
        <v>0</v>
      </c>
      <c r="S46">
        <v>0</v>
      </c>
      <c r="T46">
        <v>0</v>
      </c>
      <c r="U46">
        <v>1</v>
      </c>
      <c r="V46" s="6">
        <f t="shared" si="11"/>
        <v>2.6036036036036037</v>
      </c>
      <c r="W46">
        <v>2</v>
      </c>
      <c r="X46">
        <v>21</v>
      </c>
      <c r="Y46">
        <v>3</v>
      </c>
      <c r="Z46">
        <v>7</v>
      </c>
      <c r="AA46">
        <v>3</v>
      </c>
      <c r="AB46">
        <v>2</v>
      </c>
      <c r="AC46">
        <v>3</v>
      </c>
      <c r="AD46">
        <v>11</v>
      </c>
      <c r="AE46" s="7">
        <f t="shared" si="12"/>
        <v>6.5</v>
      </c>
      <c r="AF46" s="6">
        <f t="shared" si="6"/>
        <v>10.253164556962025</v>
      </c>
      <c r="AI46" s="6"/>
      <c r="AK46">
        <v>5</v>
      </c>
      <c r="AM46">
        <v>5</v>
      </c>
      <c r="AN46">
        <v>1</v>
      </c>
      <c r="AO46">
        <v>5</v>
      </c>
      <c r="AQ46">
        <v>1</v>
      </c>
      <c r="AS46">
        <v>1</v>
      </c>
      <c r="AU46">
        <v>5</v>
      </c>
      <c r="AV46" s="6">
        <f t="shared" si="7"/>
        <v>3.1222222222222218</v>
      </c>
      <c r="AW46">
        <v>0</v>
      </c>
      <c r="AX46">
        <v>6</v>
      </c>
      <c r="BA46">
        <v>0</v>
      </c>
      <c r="BB46">
        <v>11</v>
      </c>
      <c r="BD46">
        <v>2</v>
      </c>
      <c r="BE46">
        <v>1</v>
      </c>
      <c r="BF46">
        <v>3</v>
      </c>
      <c r="BG46">
        <v>0</v>
      </c>
      <c r="BH46">
        <v>0</v>
      </c>
      <c r="BI46" s="13">
        <f t="shared" si="8"/>
        <v>1.6973684210526316</v>
      </c>
      <c r="BJ46" s="11">
        <v>0</v>
      </c>
      <c r="BK46" s="11">
        <v>8.5284810126582276</v>
      </c>
      <c r="BL46" s="11">
        <v>12</v>
      </c>
      <c r="BM46" s="11">
        <v>2.5</v>
      </c>
      <c r="BN46" s="11">
        <v>14</v>
      </c>
      <c r="BO46" s="11">
        <v>10</v>
      </c>
      <c r="BP46" s="11">
        <v>11</v>
      </c>
      <c r="BQ46" s="11"/>
      <c r="BR46" s="11">
        <v>4.2642405063291138</v>
      </c>
      <c r="BS46" s="11">
        <v>0.5</v>
      </c>
      <c r="BT46" s="11">
        <v>4.2642405063291138</v>
      </c>
      <c r="BU46" s="11">
        <v>2</v>
      </c>
      <c r="BV46" s="11">
        <v>14</v>
      </c>
      <c r="BW46" s="11">
        <v>20</v>
      </c>
      <c r="BX46" s="6">
        <f t="shared" si="10"/>
        <v>7.9274586173320349</v>
      </c>
      <c r="BY46">
        <v>2</v>
      </c>
      <c r="BZ46">
        <v>6</v>
      </c>
      <c r="CA46">
        <v>1</v>
      </c>
      <c r="CB46">
        <v>5</v>
      </c>
      <c r="CC46">
        <v>8</v>
      </c>
      <c r="CD46">
        <v>8</v>
      </c>
      <c r="CE46">
        <v>1</v>
      </c>
      <c r="CF46">
        <v>3</v>
      </c>
      <c r="CI46">
        <v>1</v>
      </c>
      <c r="CJ46">
        <v>9</v>
      </c>
      <c r="CK46">
        <v>0</v>
      </c>
      <c r="CL46">
        <v>0</v>
      </c>
      <c r="CN46">
        <v>0</v>
      </c>
      <c r="CO46">
        <v>5</v>
      </c>
      <c r="CP46" s="6"/>
      <c r="DC46" s="61"/>
      <c r="DH46" s="51">
        <v>0</v>
      </c>
      <c r="DI46" s="51">
        <v>0</v>
      </c>
      <c r="DJ46" s="51">
        <v>0</v>
      </c>
      <c r="DM46" s="51">
        <v>6</v>
      </c>
      <c r="DN46" s="51">
        <v>4</v>
      </c>
      <c r="DO46" s="51">
        <v>0</v>
      </c>
      <c r="DP46" s="61"/>
    </row>
    <row r="47" spans="1:120">
      <c r="A47">
        <v>39</v>
      </c>
      <c r="B47">
        <v>0</v>
      </c>
      <c r="C47">
        <v>4</v>
      </c>
      <c r="D47">
        <v>0</v>
      </c>
      <c r="E47">
        <v>6</v>
      </c>
      <c r="F47">
        <v>0</v>
      </c>
      <c r="G47">
        <v>3</v>
      </c>
      <c r="H47">
        <v>0</v>
      </c>
      <c r="I47">
        <v>0</v>
      </c>
      <c r="J47">
        <v>2</v>
      </c>
      <c r="K47" s="6">
        <f t="shared" si="4"/>
        <v>1.6416666666666666</v>
      </c>
      <c r="L47">
        <v>0</v>
      </c>
      <c r="M47">
        <v>12</v>
      </c>
      <c r="N47">
        <v>0</v>
      </c>
      <c r="O47">
        <v>11</v>
      </c>
      <c r="P47">
        <v>0</v>
      </c>
      <c r="Q47">
        <v>3</v>
      </c>
      <c r="R47">
        <v>0</v>
      </c>
      <c r="S47">
        <v>0</v>
      </c>
      <c r="T47">
        <v>0</v>
      </c>
      <c r="U47">
        <v>1</v>
      </c>
      <c r="V47" s="6">
        <f t="shared" si="11"/>
        <v>1.3063063063063063</v>
      </c>
      <c r="W47">
        <v>0</v>
      </c>
      <c r="X47">
        <v>15</v>
      </c>
      <c r="Y47">
        <v>0</v>
      </c>
      <c r="Z47">
        <v>7</v>
      </c>
      <c r="AA47">
        <v>0</v>
      </c>
      <c r="AB47">
        <v>3</v>
      </c>
      <c r="AC47">
        <v>2</v>
      </c>
      <c r="AD47">
        <v>9</v>
      </c>
      <c r="AE47" s="7">
        <f t="shared" si="12"/>
        <v>4.5</v>
      </c>
      <c r="AF47" s="6">
        <f t="shared" si="6"/>
        <v>7.3417721518987342</v>
      </c>
      <c r="AI47" s="6"/>
      <c r="AK47">
        <v>7</v>
      </c>
      <c r="AM47">
        <v>6</v>
      </c>
      <c r="AO47">
        <v>4</v>
      </c>
      <c r="AQ47">
        <v>7</v>
      </c>
      <c r="AS47">
        <v>2</v>
      </c>
      <c r="AT47">
        <v>1</v>
      </c>
      <c r="AU47">
        <v>2</v>
      </c>
      <c r="AV47" s="6">
        <f t="shared" si="7"/>
        <v>3.9000000000000004</v>
      </c>
      <c r="AW47">
        <v>1</v>
      </c>
      <c r="AX47">
        <v>5</v>
      </c>
      <c r="BA47">
        <v>1</v>
      </c>
      <c r="BB47">
        <v>8</v>
      </c>
      <c r="BD47">
        <v>3</v>
      </c>
      <c r="BE47">
        <v>1</v>
      </c>
      <c r="BF47">
        <v>2</v>
      </c>
      <c r="BG47">
        <v>0</v>
      </c>
      <c r="BH47">
        <v>1</v>
      </c>
      <c r="BI47" s="13">
        <f t="shared" si="8"/>
        <v>2.1052631578947367</v>
      </c>
      <c r="BJ47" s="11">
        <v>1</v>
      </c>
      <c r="BK47" s="11">
        <v>7.2357594936708862</v>
      </c>
      <c r="BL47" s="11">
        <v>14</v>
      </c>
      <c r="BM47" s="11">
        <v>2</v>
      </c>
      <c r="BN47" s="11">
        <v>10</v>
      </c>
      <c r="BO47" s="11">
        <v>8</v>
      </c>
      <c r="BP47" s="11">
        <v>10</v>
      </c>
      <c r="BQ47" s="11"/>
      <c r="BR47" s="11">
        <v>3.6178797468354431</v>
      </c>
      <c r="BS47" s="11">
        <v>0</v>
      </c>
      <c r="BT47" s="11">
        <v>3.6178797468354431</v>
      </c>
      <c r="BU47" s="11">
        <v>3</v>
      </c>
      <c r="BV47" s="11">
        <v>10</v>
      </c>
      <c r="BW47" s="11">
        <v>14.471518987341772</v>
      </c>
      <c r="BX47" s="6">
        <f t="shared" si="10"/>
        <v>6.6879259980525791</v>
      </c>
      <c r="BY47">
        <v>0</v>
      </c>
      <c r="BZ47">
        <v>7</v>
      </c>
      <c r="CA47">
        <v>2</v>
      </c>
      <c r="CB47">
        <v>1</v>
      </c>
      <c r="CD47">
        <v>6</v>
      </c>
      <c r="CE47">
        <v>0</v>
      </c>
      <c r="CF47">
        <v>3</v>
      </c>
      <c r="CI47">
        <v>1</v>
      </c>
      <c r="CJ47">
        <v>9</v>
      </c>
      <c r="CK47">
        <v>1</v>
      </c>
      <c r="CL47">
        <v>0</v>
      </c>
      <c r="CN47">
        <v>0</v>
      </c>
      <c r="CO47">
        <v>2</v>
      </c>
      <c r="CP47" s="6"/>
      <c r="DC47" s="61"/>
      <c r="DH47" s="51">
        <v>1</v>
      </c>
      <c r="DI47" s="51">
        <v>0</v>
      </c>
      <c r="DJ47" s="51">
        <v>0</v>
      </c>
      <c r="DM47" s="51">
        <v>5</v>
      </c>
      <c r="DN47" s="51">
        <v>3</v>
      </c>
      <c r="DO47" s="51">
        <v>1</v>
      </c>
      <c r="DP47" s="61"/>
    </row>
    <row r="48" spans="1:120">
      <c r="A48">
        <v>40</v>
      </c>
      <c r="B48">
        <v>0</v>
      </c>
      <c r="C48">
        <v>6</v>
      </c>
      <c r="D48">
        <v>0</v>
      </c>
      <c r="E48">
        <v>4</v>
      </c>
      <c r="F48">
        <v>0</v>
      </c>
      <c r="G48">
        <v>2</v>
      </c>
      <c r="H48">
        <v>0</v>
      </c>
      <c r="I48">
        <v>0</v>
      </c>
      <c r="J48">
        <v>1</v>
      </c>
      <c r="K48" s="6">
        <f t="shared" si="4"/>
        <v>1.0833333333333333</v>
      </c>
      <c r="L48">
        <v>0</v>
      </c>
      <c r="M48">
        <v>11</v>
      </c>
      <c r="N48">
        <v>0</v>
      </c>
      <c r="O48">
        <v>8</v>
      </c>
      <c r="P48">
        <v>1</v>
      </c>
      <c r="Q48">
        <v>3</v>
      </c>
      <c r="R48">
        <v>0</v>
      </c>
      <c r="S48">
        <v>0</v>
      </c>
      <c r="T48">
        <v>0</v>
      </c>
      <c r="U48">
        <v>0</v>
      </c>
      <c r="V48" s="6">
        <f t="shared" si="11"/>
        <v>0.81981981981981977</v>
      </c>
      <c r="W48">
        <v>1</v>
      </c>
      <c r="X48">
        <v>10</v>
      </c>
      <c r="Y48">
        <v>0</v>
      </c>
      <c r="Z48">
        <v>6</v>
      </c>
      <c r="AA48">
        <v>1</v>
      </c>
      <c r="AB48">
        <v>10</v>
      </c>
      <c r="AC48">
        <v>0</v>
      </c>
      <c r="AD48">
        <v>11</v>
      </c>
      <c r="AE48" s="7">
        <f t="shared" si="12"/>
        <v>4.875</v>
      </c>
      <c r="AF48" s="6">
        <f t="shared" si="6"/>
        <v>8.0094936708860764</v>
      </c>
      <c r="AI48" s="6"/>
      <c r="AK48">
        <v>11</v>
      </c>
      <c r="AM48">
        <v>3</v>
      </c>
      <c r="AO48">
        <v>3</v>
      </c>
      <c r="AQ48">
        <v>1</v>
      </c>
      <c r="AU48">
        <v>6</v>
      </c>
      <c r="AV48" s="6">
        <f t="shared" si="7"/>
        <v>3.155555555555555</v>
      </c>
      <c r="AW48">
        <v>1</v>
      </c>
      <c r="AX48">
        <v>1</v>
      </c>
      <c r="BB48">
        <v>4</v>
      </c>
      <c r="BD48">
        <v>1</v>
      </c>
      <c r="BE48">
        <v>0</v>
      </c>
      <c r="BF48">
        <v>1</v>
      </c>
      <c r="BG48">
        <v>0</v>
      </c>
      <c r="BH48">
        <v>1</v>
      </c>
      <c r="BI48" s="13">
        <f t="shared" si="8"/>
        <v>1.0657894736842104</v>
      </c>
      <c r="BJ48" s="11">
        <v>1</v>
      </c>
      <c r="BK48" s="11">
        <v>5.1265822784810124</v>
      </c>
      <c r="BL48" s="11">
        <v>10</v>
      </c>
      <c r="BM48" s="11">
        <v>1</v>
      </c>
      <c r="BN48" s="11">
        <v>8.2025316455696196</v>
      </c>
      <c r="BO48" s="11">
        <v>6.4</v>
      </c>
      <c r="BP48" s="11">
        <v>8</v>
      </c>
      <c r="BQ48" s="11"/>
      <c r="BR48" s="11">
        <v>2.5632911392405062</v>
      </c>
      <c r="BS48" s="11">
        <v>0.5</v>
      </c>
      <c r="BT48" s="11">
        <v>2.5632911392405062</v>
      </c>
      <c r="BU48" s="11">
        <v>1.8354430379746836</v>
      </c>
      <c r="BV48" s="11">
        <v>9</v>
      </c>
      <c r="BW48" s="11">
        <v>10.253164556962025</v>
      </c>
      <c r="BX48" s="6">
        <f t="shared" si="10"/>
        <v>5.1111002921129502</v>
      </c>
      <c r="BY48">
        <v>1</v>
      </c>
      <c r="BZ48">
        <v>3</v>
      </c>
      <c r="CB48">
        <v>4</v>
      </c>
      <c r="CD48">
        <v>5</v>
      </c>
      <c r="CE48">
        <v>0</v>
      </c>
      <c r="CF48">
        <v>2</v>
      </c>
      <c r="CI48">
        <v>0</v>
      </c>
      <c r="CJ48">
        <v>3</v>
      </c>
      <c r="CL48">
        <v>1</v>
      </c>
      <c r="CN48">
        <v>2</v>
      </c>
      <c r="CO48">
        <v>1</v>
      </c>
      <c r="CP48" s="6"/>
      <c r="DC48" s="61"/>
      <c r="DH48" s="51">
        <v>1</v>
      </c>
      <c r="DI48" s="51">
        <v>0</v>
      </c>
      <c r="DJ48" s="51">
        <v>0</v>
      </c>
      <c r="DM48" s="51">
        <v>1</v>
      </c>
      <c r="DN48" s="51">
        <v>5</v>
      </c>
      <c r="DO48" s="51">
        <v>0</v>
      </c>
      <c r="DP48" s="61"/>
    </row>
    <row r="49" spans="1:120">
      <c r="A49">
        <v>41</v>
      </c>
      <c r="B49">
        <v>0</v>
      </c>
      <c r="C49">
        <v>3</v>
      </c>
      <c r="D49">
        <v>0</v>
      </c>
      <c r="E49">
        <v>4</v>
      </c>
      <c r="F49">
        <v>0</v>
      </c>
      <c r="G49">
        <v>1</v>
      </c>
      <c r="H49">
        <v>0</v>
      </c>
      <c r="I49">
        <v>1</v>
      </c>
      <c r="J49">
        <v>5</v>
      </c>
      <c r="K49" s="6">
        <f t="shared" si="4"/>
        <v>2.6083333333333334</v>
      </c>
      <c r="L49">
        <v>0</v>
      </c>
      <c r="M49">
        <v>8</v>
      </c>
      <c r="N49">
        <v>2</v>
      </c>
      <c r="O49">
        <v>4</v>
      </c>
      <c r="P49">
        <v>0</v>
      </c>
      <c r="Q49">
        <v>2</v>
      </c>
      <c r="R49">
        <v>0</v>
      </c>
      <c r="S49">
        <v>1</v>
      </c>
      <c r="T49">
        <v>0</v>
      </c>
      <c r="U49">
        <v>0</v>
      </c>
      <c r="V49" s="6">
        <f t="shared" si="11"/>
        <v>0.80180180180180183</v>
      </c>
      <c r="W49">
        <v>1</v>
      </c>
      <c r="X49">
        <v>10</v>
      </c>
      <c r="Y49">
        <v>0</v>
      </c>
      <c r="Z49">
        <v>3</v>
      </c>
      <c r="AA49">
        <v>0</v>
      </c>
      <c r="AB49">
        <v>9</v>
      </c>
      <c r="AC49">
        <v>0</v>
      </c>
      <c r="AD49">
        <v>4</v>
      </c>
      <c r="AE49" s="7">
        <f t="shared" si="12"/>
        <v>3.375</v>
      </c>
      <c r="AF49" s="6">
        <f t="shared" si="6"/>
        <v>4.5031645569620249</v>
      </c>
      <c r="AI49" s="6"/>
      <c r="AK49">
        <v>10</v>
      </c>
      <c r="AM49">
        <v>1</v>
      </c>
      <c r="AO49">
        <v>5</v>
      </c>
      <c r="AS49">
        <v>1</v>
      </c>
      <c r="AU49">
        <v>1</v>
      </c>
      <c r="AV49" s="6">
        <f t="shared" si="7"/>
        <v>1.3888888888888886</v>
      </c>
      <c r="AX49">
        <v>2</v>
      </c>
      <c r="BB49">
        <v>4</v>
      </c>
      <c r="BD49">
        <v>1</v>
      </c>
      <c r="BE49">
        <v>0</v>
      </c>
      <c r="BF49">
        <v>3</v>
      </c>
      <c r="BH49">
        <v>0</v>
      </c>
      <c r="BI49" s="13">
        <f t="shared" si="8"/>
        <v>0.85526315789473695</v>
      </c>
      <c r="BJ49" s="11">
        <v>1</v>
      </c>
      <c r="BK49" s="11">
        <v>3.6708860759493671</v>
      </c>
      <c r="BL49" s="11">
        <v>8.2025316455696196</v>
      </c>
      <c r="BM49" s="11">
        <v>1.5</v>
      </c>
      <c r="BN49" s="11">
        <v>5.8734177215189876</v>
      </c>
      <c r="BO49" s="11">
        <v>1.6</v>
      </c>
      <c r="BP49" s="11">
        <v>6.4</v>
      </c>
      <c r="BQ49" s="11"/>
      <c r="BR49" s="11">
        <v>1.8354430379746836</v>
      </c>
      <c r="BS49" s="11">
        <v>0.5</v>
      </c>
      <c r="BT49" s="11">
        <v>1.8354430379746836</v>
      </c>
      <c r="BU49" s="11">
        <v>2.0023734177215191</v>
      </c>
      <c r="BV49" s="11">
        <v>6</v>
      </c>
      <c r="BW49" s="11">
        <v>7.3417721518987342</v>
      </c>
      <c r="BX49" s="6">
        <f t="shared" si="10"/>
        <v>3.6739897760467386</v>
      </c>
      <c r="BY49">
        <v>0</v>
      </c>
      <c r="BZ49">
        <v>0</v>
      </c>
      <c r="CB49">
        <v>3</v>
      </c>
      <c r="CD49">
        <v>2</v>
      </c>
      <c r="CE49">
        <v>0</v>
      </c>
      <c r="CF49">
        <v>1</v>
      </c>
      <c r="CI49">
        <v>1</v>
      </c>
      <c r="CJ49">
        <v>3</v>
      </c>
      <c r="CL49">
        <v>1</v>
      </c>
      <c r="CO49">
        <v>2</v>
      </c>
      <c r="CP49" s="6"/>
      <c r="DC49" s="61"/>
      <c r="DH49" s="51">
        <v>1</v>
      </c>
      <c r="DI49" s="51">
        <v>0</v>
      </c>
      <c r="DJ49" s="51">
        <v>0</v>
      </c>
      <c r="DM49" s="51">
        <v>2</v>
      </c>
      <c r="DN49" s="51">
        <v>1</v>
      </c>
      <c r="DO49" s="51">
        <v>0</v>
      </c>
      <c r="DP49" s="61"/>
    </row>
    <row r="50" spans="1:120">
      <c r="A50">
        <v>42</v>
      </c>
      <c r="B50">
        <v>1</v>
      </c>
      <c r="C50">
        <v>4</v>
      </c>
      <c r="D50">
        <v>0</v>
      </c>
      <c r="E50">
        <v>3</v>
      </c>
      <c r="F50">
        <v>0</v>
      </c>
      <c r="G50">
        <v>1</v>
      </c>
      <c r="H50">
        <v>0</v>
      </c>
      <c r="I50">
        <v>1</v>
      </c>
      <c r="J50">
        <v>0</v>
      </c>
      <c r="K50" s="6">
        <f t="shared" si="4"/>
        <v>0.81666666666666665</v>
      </c>
      <c r="L50">
        <v>1</v>
      </c>
      <c r="M50">
        <v>2</v>
      </c>
      <c r="N50">
        <v>0</v>
      </c>
      <c r="O50">
        <v>5</v>
      </c>
      <c r="P50">
        <v>0</v>
      </c>
      <c r="Q50">
        <v>1</v>
      </c>
      <c r="R50">
        <v>0</v>
      </c>
      <c r="S50">
        <v>3</v>
      </c>
      <c r="T50">
        <v>0</v>
      </c>
      <c r="U50">
        <v>3</v>
      </c>
      <c r="V50" s="6">
        <f t="shared" si="11"/>
        <v>2.8018018018018016</v>
      </c>
      <c r="W50">
        <v>0</v>
      </c>
      <c r="X50">
        <v>2</v>
      </c>
      <c r="Y50">
        <v>0</v>
      </c>
      <c r="Z50">
        <v>6</v>
      </c>
      <c r="AA50">
        <v>2</v>
      </c>
      <c r="AB50">
        <v>4</v>
      </c>
      <c r="AC50">
        <v>4</v>
      </c>
      <c r="AD50">
        <v>1</v>
      </c>
      <c r="AE50" s="7">
        <f t="shared" si="12"/>
        <v>2.375</v>
      </c>
      <c r="AF50" s="6">
        <f t="shared" si="6"/>
        <v>5.1487341772151902</v>
      </c>
      <c r="AI50" s="6"/>
      <c r="AK50">
        <v>7</v>
      </c>
      <c r="AM50">
        <v>3</v>
      </c>
      <c r="AO50">
        <v>1</v>
      </c>
      <c r="AQ50">
        <v>2</v>
      </c>
      <c r="AS50">
        <v>1</v>
      </c>
      <c r="AU50">
        <v>1</v>
      </c>
      <c r="AV50" s="6">
        <f t="shared" si="7"/>
        <v>1.4666666666666663</v>
      </c>
      <c r="AW50">
        <v>1</v>
      </c>
      <c r="AX50">
        <v>2</v>
      </c>
      <c r="BB50">
        <v>5</v>
      </c>
      <c r="BD50">
        <v>1</v>
      </c>
      <c r="BE50">
        <v>0</v>
      </c>
      <c r="BF50">
        <v>1</v>
      </c>
      <c r="BG50">
        <v>0</v>
      </c>
      <c r="BH50">
        <v>0</v>
      </c>
      <c r="BI50" s="13">
        <f t="shared" si="8"/>
        <v>0.68421052631578938</v>
      </c>
      <c r="BJ50" s="11">
        <v>1</v>
      </c>
      <c r="BK50" s="11">
        <v>4.0047468354430382</v>
      </c>
      <c r="BL50" s="11">
        <v>5.8734177215189876</v>
      </c>
      <c r="BM50" s="11">
        <v>0</v>
      </c>
      <c r="BN50" s="11">
        <v>6.4075949367088612</v>
      </c>
      <c r="BO50" s="11">
        <v>2.4</v>
      </c>
      <c r="BP50" s="11">
        <v>4</v>
      </c>
      <c r="BQ50" s="11"/>
      <c r="BR50" s="11">
        <v>2.0023734177215191</v>
      </c>
      <c r="BS50" s="11">
        <v>0.5</v>
      </c>
      <c r="BT50" s="11">
        <v>2.0023734177215191</v>
      </c>
      <c r="BU50" s="11">
        <v>1.1257911392405062</v>
      </c>
      <c r="BV50" s="11">
        <v>4</v>
      </c>
      <c r="BW50" s="11">
        <v>8.0094936708860764</v>
      </c>
      <c r="BX50" s="6">
        <f t="shared" si="10"/>
        <v>3.1789070107108084</v>
      </c>
      <c r="BZ50">
        <v>3</v>
      </c>
      <c r="CB50">
        <v>1</v>
      </c>
      <c r="CD50">
        <v>0</v>
      </c>
      <c r="CE50">
        <v>0</v>
      </c>
      <c r="CF50">
        <v>1</v>
      </c>
      <c r="CI50">
        <v>1</v>
      </c>
      <c r="CJ50">
        <v>3</v>
      </c>
      <c r="CL50">
        <v>1</v>
      </c>
      <c r="CO50">
        <v>1</v>
      </c>
      <c r="CP50" s="6"/>
      <c r="DC50" s="61"/>
      <c r="DH50" s="51"/>
      <c r="DI50" s="51">
        <v>1</v>
      </c>
      <c r="DJ50" s="51">
        <v>0</v>
      </c>
      <c r="DM50" s="51">
        <v>2</v>
      </c>
      <c r="DN50" s="51">
        <v>1</v>
      </c>
      <c r="DO50" s="51">
        <v>1</v>
      </c>
      <c r="DP50" s="61"/>
    </row>
    <row r="51" spans="1:120">
      <c r="A51">
        <v>43</v>
      </c>
      <c r="B51">
        <v>0</v>
      </c>
      <c r="C51">
        <v>3</v>
      </c>
      <c r="D51">
        <v>0</v>
      </c>
      <c r="E51">
        <v>3</v>
      </c>
      <c r="F51">
        <v>0</v>
      </c>
      <c r="G51">
        <v>1</v>
      </c>
      <c r="H51">
        <v>0</v>
      </c>
      <c r="I51">
        <v>0</v>
      </c>
      <c r="J51">
        <v>4</v>
      </c>
      <c r="K51" s="6">
        <f t="shared" si="4"/>
        <v>1.85</v>
      </c>
      <c r="L51">
        <v>0</v>
      </c>
      <c r="M51">
        <v>8</v>
      </c>
      <c r="N51">
        <v>0</v>
      </c>
      <c r="O51">
        <v>3</v>
      </c>
      <c r="P51">
        <v>0</v>
      </c>
      <c r="Q51">
        <v>4</v>
      </c>
      <c r="R51">
        <v>0</v>
      </c>
      <c r="S51">
        <v>2</v>
      </c>
      <c r="T51">
        <v>0</v>
      </c>
      <c r="U51">
        <v>0</v>
      </c>
      <c r="V51" s="6">
        <f t="shared" si="11"/>
        <v>1.2882882882882882</v>
      </c>
      <c r="W51">
        <v>0</v>
      </c>
      <c r="X51">
        <v>5</v>
      </c>
      <c r="Y51">
        <v>0</v>
      </c>
      <c r="Z51">
        <v>3</v>
      </c>
      <c r="AA51">
        <v>0</v>
      </c>
      <c r="AB51">
        <v>0</v>
      </c>
      <c r="AC51">
        <v>0</v>
      </c>
      <c r="AD51">
        <v>0</v>
      </c>
      <c r="AE51" s="7">
        <f t="shared" si="12"/>
        <v>1</v>
      </c>
      <c r="AF51" s="6">
        <f t="shared" si="6"/>
        <v>1.6455696202531647</v>
      </c>
      <c r="AI51" s="6"/>
      <c r="AK51">
        <v>4</v>
      </c>
      <c r="AM51">
        <v>4</v>
      </c>
      <c r="AO51">
        <v>1</v>
      </c>
      <c r="AQ51">
        <v>4</v>
      </c>
      <c r="AV51" s="6">
        <f t="shared" si="7"/>
        <v>1.1888888888888889</v>
      </c>
      <c r="AX51">
        <v>0</v>
      </c>
      <c r="BB51">
        <v>2</v>
      </c>
      <c r="BD51">
        <v>1</v>
      </c>
      <c r="BE51">
        <v>0</v>
      </c>
      <c r="BF51">
        <v>4</v>
      </c>
      <c r="BG51">
        <v>0</v>
      </c>
      <c r="BH51">
        <v>0</v>
      </c>
      <c r="BI51" s="13">
        <f t="shared" si="8"/>
        <v>0.72368421052631582</v>
      </c>
      <c r="BJ51" s="11">
        <v>0</v>
      </c>
      <c r="BK51" s="11">
        <v>2.2515822784810124</v>
      </c>
      <c r="BL51" s="11">
        <v>6.4075949367088612</v>
      </c>
      <c r="BM51" s="11">
        <v>0.5</v>
      </c>
      <c r="BN51" s="11">
        <v>3.6025316455696199</v>
      </c>
      <c r="BO51" s="11">
        <v>0.8</v>
      </c>
      <c r="BP51" s="11">
        <v>3</v>
      </c>
      <c r="BQ51" s="11"/>
      <c r="BR51" s="11">
        <v>1.1257911392405062</v>
      </c>
      <c r="BS51" s="11">
        <v>0.5</v>
      </c>
      <c r="BT51" s="11">
        <v>1.1257911392405062</v>
      </c>
      <c r="BU51" s="11">
        <v>2</v>
      </c>
      <c r="BV51" s="11">
        <v>3</v>
      </c>
      <c r="BW51" s="11">
        <v>4.5031645569620249</v>
      </c>
      <c r="BX51" s="6">
        <f t="shared" si="10"/>
        <v>2.2166504381694256</v>
      </c>
      <c r="BZ51">
        <v>2</v>
      </c>
      <c r="CB51">
        <v>1</v>
      </c>
      <c r="CD51">
        <v>4</v>
      </c>
      <c r="CE51">
        <v>0</v>
      </c>
      <c r="CF51">
        <v>3</v>
      </c>
      <c r="CJ51">
        <v>1</v>
      </c>
      <c r="CL51">
        <v>0</v>
      </c>
      <c r="CO51">
        <v>1</v>
      </c>
      <c r="CP51" s="6"/>
      <c r="DC51" s="61"/>
      <c r="DI51" s="51">
        <v>1</v>
      </c>
      <c r="DJ51" s="51">
        <v>1</v>
      </c>
      <c r="DM51" s="51">
        <v>0</v>
      </c>
      <c r="DN51" s="51">
        <v>1</v>
      </c>
      <c r="DO51" s="51">
        <v>0</v>
      </c>
      <c r="DP51" s="61"/>
    </row>
    <row r="52" spans="1:120">
      <c r="A52">
        <v>44</v>
      </c>
      <c r="B52">
        <v>0</v>
      </c>
      <c r="C52">
        <v>0</v>
      </c>
      <c r="D52">
        <v>1</v>
      </c>
      <c r="E52">
        <v>2</v>
      </c>
      <c r="F52">
        <v>0</v>
      </c>
      <c r="G52">
        <v>2</v>
      </c>
      <c r="H52">
        <v>0</v>
      </c>
      <c r="I52">
        <v>2</v>
      </c>
      <c r="J52">
        <v>2</v>
      </c>
      <c r="K52" s="6">
        <f t="shared" si="4"/>
        <v>1.9583333333333333</v>
      </c>
      <c r="L52">
        <v>1</v>
      </c>
      <c r="M52">
        <v>0</v>
      </c>
      <c r="N52">
        <v>0</v>
      </c>
      <c r="O52">
        <v>2</v>
      </c>
      <c r="P52">
        <v>0</v>
      </c>
      <c r="Q52">
        <v>0</v>
      </c>
      <c r="R52">
        <v>0</v>
      </c>
      <c r="S52">
        <v>3</v>
      </c>
      <c r="T52">
        <v>0</v>
      </c>
      <c r="U52">
        <v>1</v>
      </c>
      <c r="V52" s="6">
        <f t="shared" si="11"/>
        <v>1.5315315315315314</v>
      </c>
      <c r="W52">
        <v>0</v>
      </c>
      <c r="X52">
        <v>1</v>
      </c>
      <c r="Y52">
        <v>0</v>
      </c>
      <c r="Z52">
        <v>6</v>
      </c>
      <c r="AA52">
        <v>1</v>
      </c>
      <c r="AB52">
        <v>8</v>
      </c>
      <c r="AC52">
        <v>0</v>
      </c>
      <c r="AD52">
        <v>0</v>
      </c>
      <c r="AE52" s="7">
        <f t="shared" si="12"/>
        <v>2</v>
      </c>
      <c r="AF52" s="6">
        <f t="shared" si="6"/>
        <v>4.3164556962025316</v>
      </c>
      <c r="AI52" s="6"/>
      <c r="AK52">
        <v>14</v>
      </c>
      <c r="AM52">
        <v>2</v>
      </c>
      <c r="AO52">
        <v>1</v>
      </c>
      <c r="AQ52">
        <v>4</v>
      </c>
      <c r="AV52" s="6">
        <f t="shared" si="7"/>
        <v>1.4777777777777776</v>
      </c>
      <c r="AX52">
        <v>0</v>
      </c>
      <c r="BB52">
        <v>1</v>
      </c>
      <c r="BE52">
        <v>0</v>
      </c>
      <c r="BF52">
        <v>1</v>
      </c>
      <c r="BI52" s="13">
        <f t="shared" si="8"/>
        <v>0.1710526315789474</v>
      </c>
      <c r="BJ52" s="11">
        <v>0</v>
      </c>
      <c r="BK52" s="11">
        <v>2.5743670886075951</v>
      </c>
      <c r="BL52" s="11">
        <v>3</v>
      </c>
      <c r="BM52" s="11">
        <v>0.5</v>
      </c>
      <c r="BN52" s="11">
        <v>3.2</v>
      </c>
      <c r="BO52" s="11">
        <v>0.8</v>
      </c>
      <c r="BP52" s="11">
        <v>0.8</v>
      </c>
      <c r="BQ52" s="11"/>
      <c r="BR52" s="11">
        <v>1.2871835443037976</v>
      </c>
      <c r="BS52" s="11">
        <v>0</v>
      </c>
      <c r="BT52" s="11">
        <v>1.2871835443037976</v>
      </c>
      <c r="BU52" s="11">
        <v>1</v>
      </c>
      <c r="BV52" s="11">
        <v>1</v>
      </c>
      <c r="BW52" s="11">
        <v>4</v>
      </c>
      <c r="BX52" s="6">
        <f t="shared" si="10"/>
        <v>1.4960564751703993</v>
      </c>
      <c r="BZ52">
        <v>3</v>
      </c>
      <c r="CB52">
        <v>3</v>
      </c>
      <c r="CD52">
        <v>3</v>
      </c>
      <c r="CE52">
        <v>1</v>
      </c>
      <c r="CF52">
        <v>1</v>
      </c>
      <c r="CJ52">
        <v>2</v>
      </c>
      <c r="CL52">
        <v>0</v>
      </c>
      <c r="CO52">
        <v>1</v>
      </c>
      <c r="CP52" s="6"/>
      <c r="DC52" s="61"/>
      <c r="DM52" s="51">
        <v>0</v>
      </c>
      <c r="DN52" s="51">
        <v>1</v>
      </c>
      <c r="DO52" s="51">
        <v>0</v>
      </c>
      <c r="DP52" s="61"/>
    </row>
    <row r="53" spans="1:120">
      <c r="A53">
        <v>45</v>
      </c>
      <c r="B53">
        <v>0</v>
      </c>
      <c r="C53">
        <v>2</v>
      </c>
      <c r="D53">
        <v>0</v>
      </c>
      <c r="E53">
        <v>1</v>
      </c>
      <c r="F53">
        <v>0</v>
      </c>
      <c r="G53">
        <v>2</v>
      </c>
      <c r="H53">
        <v>0</v>
      </c>
      <c r="I53">
        <v>1</v>
      </c>
      <c r="J53">
        <v>0</v>
      </c>
      <c r="K53" s="6">
        <f t="shared" si="4"/>
        <v>0.875</v>
      </c>
      <c r="L53">
        <v>0</v>
      </c>
      <c r="M53">
        <v>3</v>
      </c>
      <c r="N53">
        <v>1</v>
      </c>
      <c r="O53">
        <v>1</v>
      </c>
      <c r="P53">
        <v>0</v>
      </c>
      <c r="Q53">
        <v>1</v>
      </c>
      <c r="R53">
        <v>0</v>
      </c>
      <c r="S53">
        <v>2</v>
      </c>
      <c r="T53">
        <v>0</v>
      </c>
      <c r="U53">
        <v>0</v>
      </c>
      <c r="V53" s="6">
        <f t="shared" si="11"/>
        <v>0.83783783783783783</v>
      </c>
      <c r="W53">
        <v>0</v>
      </c>
      <c r="X53">
        <v>1</v>
      </c>
      <c r="Y53">
        <v>0</v>
      </c>
      <c r="Z53">
        <v>2</v>
      </c>
      <c r="AA53">
        <v>0</v>
      </c>
      <c r="AB53">
        <v>0</v>
      </c>
      <c r="AC53">
        <v>0</v>
      </c>
      <c r="AD53">
        <v>0</v>
      </c>
      <c r="AE53" s="7">
        <f t="shared" si="12"/>
        <v>0.375</v>
      </c>
      <c r="AF53" s="6">
        <f t="shared" si="6"/>
        <v>0.97151898734177211</v>
      </c>
      <c r="AI53" s="6"/>
      <c r="AK53">
        <v>15</v>
      </c>
      <c r="AM53">
        <v>3</v>
      </c>
      <c r="AO53">
        <v>4</v>
      </c>
      <c r="AS53">
        <v>1</v>
      </c>
      <c r="AV53" s="6">
        <f t="shared" si="7"/>
        <v>1.1444444444444444</v>
      </c>
      <c r="AX53">
        <v>0</v>
      </c>
      <c r="BB53">
        <v>1</v>
      </c>
      <c r="BF53">
        <v>0</v>
      </c>
      <c r="BG53">
        <v>0</v>
      </c>
      <c r="BH53">
        <v>1</v>
      </c>
      <c r="BI53" s="13">
        <f t="shared" si="8"/>
        <v>0.53947368421052633</v>
      </c>
      <c r="BJ53" s="11">
        <v>0</v>
      </c>
      <c r="BK53" s="11">
        <v>0.82278481012658233</v>
      </c>
      <c r="BL53" s="11">
        <v>3</v>
      </c>
      <c r="BM53" s="11">
        <v>0</v>
      </c>
      <c r="BN53" s="11">
        <v>0.8</v>
      </c>
      <c r="BO53" s="11">
        <v>1.6</v>
      </c>
      <c r="BP53" s="11">
        <v>0.8</v>
      </c>
      <c r="BQ53" s="11"/>
      <c r="BR53" s="11">
        <v>0.41139240506329117</v>
      </c>
      <c r="BS53" s="11">
        <v>0</v>
      </c>
      <c r="BT53" s="11">
        <v>0.41139240506329117</v>
      </c>
      <c r="BU53" s="11">
        <v>0</v>
      </c>
      <c r="BV53" s="11">
        <v>1</v>
      </c>
      <c r="BW53" s="11">
        <v>1</v>
      </c>
      <c r="BX53" s="6">
        <f t="shared" si="10"/>
        <v>0.75735150925024353</v>
      </c>
      <c r="BZ53">
        <v>0</v>
      </c>
      <c r="CB53">
        <v>3</v>
      </c>
      <c r="CD53">
        <v>2</v>
      </c>
      <c r="CF53">
        <v>5</v>
      </c>
      <c r="CJ53">
        <v>3</v>
      </c>
      <c r="CL53">
        <v>0</v>
      </c>
      <c r="CP53" s="6"/>
      <c r="DC53" s="61"/>
      <c r="DM53" s="51">
        <v>0</v>
      </c>
      <c r="DN53" s="51">
        <v>1</v>
      </c>
      <c r="DO53" s="51">
        <v>1</v>
      </c>
      <c r="DP53" s="61"/>
    </row>
    <row r="54" spans="1:120">
      <c r="A54">
        <v>46</v>
      </c>
      <c r="B54">
        <v>0</v>
      </c>
      <c r="C54">
        <v>0</v>
      </c>
      <c r="D54">
        <v>0</v>
      </c>
      <c r="E54">
        <v>2</v>
      </c>
      <c r="F54">
        <v>0</v>
      </c>
      <c r="G54">
        <v>0</v>
      </c>
      <c r="H54">
        <v>0</v>
      </c>
      <c r="I54">
        <v>1</v>
      </c>
      <c r="J54">
        <v>1</v>
      </c>
      <c r="K54" s="6">
        <f t="shared" si="4"/>
        <v>0.78333333333333333</v>
      </c>
      <c r="L54">
        <v>0</v>
      </c>
      <c r="M54">
        <v>3</v>
      </c>
      <c r="N54">
        <v>0</v>
      </c>
      <c r="O54">
        <v>0</v>
      </c>
      <c r="P54">
        <v>0</v>
      </c>
      <c r="Q54">
        <v>0</v>
      </c>
      <c r="R54">
        <v>0</v>
      </c>
      <c r="S54">
        <v>3</v>
      </c>
      <c r="T54">
        <v>0</v>
      </c>
      <c r="U54">
        <v>3</v>
      </c>
      <c r="V54" s="6">
        <f t="shared" si="11"/>
        <v>2.5405405405405403</v>
      </c>
      <c r="W54">
        <v>0</v>
      </c>
      <c r="X54">
        <v>4</v>
      </c>
      <c r="Y54">
        <v>0</v>
      </c>
      <c r="Z54">
        <v>3</v>
      </c>
      <c r="AA54">
        <v>1</v>
      </c>
      <c r="AB54">
        <v>7</v>
      </c>
      <c r="AC54">
        <v>1</v>
      </c>
      <c r="AD54">
        <v>12</v>
      </c>
      <c r="AE54" s="7">
        <f t="shared" si="12"/>
        <v>3.5</v>
      </c>
      <c r="AF54" s="6">
        <f t="shared" si="6"/>
        <v>6.2658227848101262</v>
      </c>
      <c r="AI54" s="6"/>
      <c r="AK54">
        <v>8</v>
      </c>
      <c r="AM54">
        <v>2</v>
      </c>
      <c r="AO54">
        <v>1</v>
      </c>
      <c r="AQ54">
        <v>1</v>
      </c>
      <c r="AV54" s="6">
        <f t="shared" si="7"/>
        <v>0.61111111111111105</v>
      </c>
      <c r="AX54">
        <v>2</v>
      </c>
      <c r="BB54">
        <v>1</v>
      </c>
      <c r="BF54">
        <v>0</v>
      </c>
      <c r="BG54">
        <v>0</v>
      </c>
      <c r="BI54" s="13">
        <f t="shared" si="8"/>
        <v>0.27631578947368424</v>
      </c>
      <c r="BJ54" s="11">
        <v>0</v>
      </c>
      <c r="BK54" s="11">
        <v>2.1582278481012658</v>
      </c>
      <c r="BL54" s="11">
        <v>0</v>
      </c>
      <c r="BM54" s="11">
        <v>0</v>
      </c>
      <c r="BN54" s="11">
        <v>0</v>
      </c>
      <c r="BO54" s="11">
        <v>0.8</v>
      </c>
      <c r="BP54" s="11">
        <v>1.6</v>
      </c>
      <c r="BQ54" s="11"/>
      <c r="BR54" s="11">
        <v>1.0791139240506329</v>
      </c>
      <c r="BS54" s="11">
        <v>0</v>
      </c>
      <c r="BT54" s="11">
        <v>1.0791139240506329</v>
      </c>
      <c r="BU54" s="11">
        <v>0.24287974683544303</v>
      </c>
      <c r="BV54" s="11">
        <v>2</v>
      </c>
      <c r="BW54" s="11">
        <v>0</v>
      </c>
      <c r="BX54" s="6">
        <f t="shared" si="10"/>
        <v>0.68917964946445964</v>
      </c>
      <c r="BZ54">
        <v>0</v>
      </c>
      <c r="CB54">
        <v>1</v>
      </c>
      <c r="CD54">
        <v>3</v>
      </c>
      <c r="CF54">
        <v>5</v>
      </c>
      <c r="CJ54">
        <v>3</v>
      </c>
      <c r="CL54">
        <v>0</v>
      </c>
      <c r="CP54" s="6"/>
      <c r="DC54" s="61"/>
      <c r="DM54" s="51">
        <v>2</v>
      </c>
      <c r="DP54" s="61"/>
    </row>
    <row r="55" spans="1:120">
      <c r="A55">
        <v>47</v>
      </c>
      <c r="B55">
        <v>0</v>
      </c>
      <c r="C55">
        <v>1</v>
      </c>
      <c r="D55">
        <v>0</v>
      </c>
      <c r="E55">
        <v>2</v>
      </c>
      <c r="F55">
        <v>0</v>
      </c>
      <c r="G55">
        <v>1</v>
      </c>
      <c r="H55">
        <v>0</v>
      </c>
      <c r="I55">
        <v>0</v>
      </c>
      <c r="J55">
        <v>2</v>
      </c>
      <c r="K55" s="6">
        <f t="shared" si="4"/>
        <v>1.0249999999999999</v>
      </c>
      <c r="L55">
        <v>0</v>
      </c>
      <c r="M55">
        <v>1</v>
      </c>
      <c r="N55">
        <v>0</v>
      </c>
      <c r="O55">
        <v>1</v>
      </c>
      <c r="P55">
        <v>0</v>
      </c>
      <c r="Q55">
        <v>0</v>
      </c>
      <c r="R55">
        <v>0</v>
      </c>
      <c r="S55">
        <v>2</v>
      </c>
      <c r="T55">
        <v>0</v>
      </c>
      <c r="U55">
        <v>0</v>
      </c>
      <c r="V55" s="6">
        <f t="shared" si="11"/>
        <v>0.66666666666666663</v>
      </c>
      <c r="W55">
        <v>0</v>
      </c>
      <c r="X55">
        <v>1</v>
      </c>
      <c r="Y55">
        <v>0</v>
      </c>
      <c r="Z55">
        <v>4</v>
      </c>
      <c r="AA55">
        <v>1</v>
      </c>
      <c r="AB55">
        <v>0</v>
      </c>
      <c r="AC55">
        <v>0</v>
      </c>
      <c r="AD55">
        <v>5</v>
      </c>
      <c r="AE55" s="7">
        <f t="shared" si="12"/>
        <v>1.375</v>
      </c>
      <c r="AF55" s="6">
        <f t="shared" si="6"/>
        <v>3.3386075949367089</v>
      </c>
      <c r="AI55" s="6"/>
      <c r="AK55">
        <v>8</v>
      </c>
      <c r="AM55">
        <v>1</v>
      </c>
      <c r="AO55">
        <v>1</v>
      </c>
      <c r="AQ55">
        <v>1</v>
      </c>
      <c r="AS55">
        <v>1</v>
      </c>
      <c r="AT55">
        <v>2</v>
      </c>
      <c r="AV55" s="6">
        <f t="shared" si="7"/>
        <v>1.6111111111111109</v>
      </c>
      <c r="AX55">
        <v>0</v>
      </c>
      <c r="BB55">
        <v>0</v>
      </c>
      <c r="BF55">
        <v>0</v>
      </c>
      <c r="BG55">
        <v>0</v>
      </c>
      <c r="BI55" s="13">
        <f t="shared" si="8"/>
        <v>0</v>
      </c>
      <c r="BJ55" s="11">
        <v>1</v>
      </c>
      <c r="BK55" s="11">
        <v>0.48575949367088606</v>
      </c>
      <c r="BL55" s="11">
        <v>0</v>
      </c>
      <c r="BM55" s="11">
        <v>0</v>
      </c>
      <c r="BN55" s="11">
        <v>0.77721518987341776</v>
      </c>
      <c r="BO55" s="11">
        <v>0</v>
      </c>
      <c r="BP55" s="11">
        <v>0.8</v>
      </c>
      <c r="BQ55" s="11"/>
      <c r="BR55" s="11">
        <v>0.24287974683544303</v>
      </c>
      <c r="BS55" s="11">
        <v>0</v>
      </c>
      <c r="BT55" s="11">
        <v>0.24287974683544303</v>
      </c>
      <c r="BU55" s="11">
        <v>0</v>
      </c>
      <c r="BV55" s="11">
        <v>1</v>
      </c>
      <c r="BW55" s="11">
        <v>0.97151898734177211</v>
      </c>
      <c r="BX55" s="6">
        <f t="shared" si="10"/>
        <v>0.42463485881207402</v>
      </c>
      <c r="BZ55">
        <v>0</v>
      </c>
      <c r="CB55">
        <v>2</v>
      </c>
      <c r="CD55">
        <v>1</v>
      </c>
      <c r="CF55">
        <v>2</v>
      </c>
      <c r="CJ55">
        <v>0</v>
      </c>
      <c r="CL55">
        <v>1</v>
      </c>
      <c r="CP55" s="6"/>
      <c r="DC55" s="61"/>
      <c r="DM55" s="51">
        <v>0</v>
      </c>
      <c r="DP55" s="61"/>
    </row>
    <row r="56" spans="1:120">
      <c r="A56">
        <v>48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2</v>
      </c>
      <c r="J56">
        <v>2</v>
      </c>
      <c r="K56" s="6">
        <f t="shared" si="4"/>
        <v>1.4666666666666666</v>
      </c>
      <c r="L56">
        <v>0</v>
      </c>
      <c r="M56">
        <v>1</v>
      </c>
      <c r="N56">
        <v>0</v>
      </c>
      <c r="O56">
        <v>1</v>
      </c>
      <c r="P56">
        <v>0</v>
      </c>
      <c r="Q56">
        <v>1</v>
      </c>
      <c r="R56">
        <v>0</v>
      </c>
      <c r="S56">
        <v>5</v>
      </c>
      <c r="T56">
        <v>0</v>
      </c>
      <c r="U56">
        <v>0</v>
      </c>
      <c r="V56" s="6">
        <f t="shared" si="11"/>
        <v>1.7387387387387387</v>
      </c>
      <c r="W56">
        <v>0</v>
      </c>
      <c r="X56">
        <v>4</v>
      </c>
      <c r="Y56">
        <v>0</v>
      </c>
      <c r="Z56">
        <v>2</v>
      </c>
      <c r="AA56">
        <v>1</v>
      </c>
      <c r="AB56">
        <v>4</v>
      </c>
      <c r="AC56">
        <v>0</v>
      </c>
      <c r="AD56">
        <v>0</v>
      </c>
      <c r="AE56" s="7">
        <f t="shared" si="12"/>
        <v>1.375</v>
      </c>
      <c r="AF56" s="6">
        <f t="shared" si="6"/>
        <v>1.9715189873417722</v>
      </c>
      <c r="AI56" s="6"/>
      <c r="AK56">
        <v>5</v>
      </c>
      <c r="AM56">
        <v>1</v>
      </c>
      <c r="AO56">
        <v>1</v>
      </c>
      <c r="AS56">
        <v>1</v>
      </c>
      <c r="AV56" s="6">
        <f t="shared" si="7"/>
        <v>0.53333333333333333</v>
      </c>
      <c r="AX56">
        <v>1</v>
      </c>
      <c r="BB56">
        <v>1</v>
      </c>
      <c r="BD56">
        <v>1</v>
      </c>
      <c r="BF56">
        <v>0</v>
      </c>
      <c r="BI56" s="13">
        <f t="shared" si="8"/>
        <v>0.2105263157894737</v>
      </c>
      <c r="BJ56" s="11">
        <v>1</v>
      </c>
      <c r="BK56" s="11">
        <v>3.1329113924050631</v>
      </c>
      <c r="BL56" s="11">
        <v>0.77721518987341776</v>
      </c>
      <c r="BM56" s="11">
        <v>0.24287974683544303</v>
      </c>
      <c r="BN56" s="11">
        <v>0</v>
      </c>
      <c r="BO56" s="11">
        <v>1.6</v>
      </c>
      <c r="BP56" s="11">
        <v>1.6</v>
      </c>
      <c r="BQ56" s="11"/>
      <c r="BR56" s="11">
        <v>1.5664556962025316</v>
      </c>
      <c r="BS56" s="11">
        <v>0.5</v>
      </c>
      <c r="BT56" s="11">
        <v>1.5664556962025316</v>
      </c>
      <c r="BU56" s="11">
        <v>0.83465189873417722</v>
      </c>
      <c r="BV56" s="11">
        <v>2</v>
      </c>
      <c r="BW56" s="11">
        <v>0</v>
      </c>
      <c r="BX56" s="6">
        <f t="shared" si="10"/>
        <v>1.1400438169425511</v>
      </c>
      <c r="BZ56">
        <v>1</v>
      </c>
      <c r="CB56">
        <v>4</v>
      </c>
      <c r="CF56">
        <v>3</v>
      </c>
      <c r="CJ56">
        <v>2</v>
      </c>
      <c r="CL56">
        <v>1</v>
      </c>
      <c r="CP56" s="6"/>
      <c r="DC56" s="61"/>
      <c r="DM56" s="51">
        <v>1</v>
      </c>
      <c r="DP56" s="61"/>
    </row>
    <row r="57" spans="1:120">
      <c r="A57">
        <v>49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 s="6">
        <f t="shared" si="4"/>
        <v>0</v>
      </c>
      <c r="L57">
        <v>0</v>
      </c>
      <c r="M57">
        <v>1</v>
      </c>
      <c r="N57">
        <v>0</v>
      </c>
      <c r="O57">
        <v>0</v>
      </c>
      <c r="P57">
        <v>0</v>
      </c>
      <c r="Q57">
        <v>1</v>
      </c>
      <c r="R57">
        <v>0</v>
      </c>
      <c r="S57">
        <v>1</v>
      </c>
      <c r="T57">
        <v>0</v>
      </c>
      <c r="U57">
        <v>0</v>
      </c>
      <c r="V57" s="6">
        <f t="shared" si="11"/>
        <v>0.45045045045045046</v>
      </c>
      <c r="W57">
        <v>0</v>
      </c>
      <c r="X57">
        <v>0</v>
      </c>
      <c r="Y57">
        <v>0</v>
      </c>
      <c r="Z57">
        <v>4</v>
      </c>
      <c r="AA57">
        <v>0</v>
      </c>
      <c r="AB57">
        <v>4</v>
      </c>
      <c r="AC57">
        <v>0</v>
      </c>
      <c r="AD57">
        <v>0</v>
      </c>
      <c r="AE57" s="7">
        <f t="shared" si="12"/>
        <v>1</v>
      </c>
      <c r="AF57" s="6">
        <f t="shared" si="6"/>
        <v>2.5063291139240507</v>
      </c>
      <c r="AI57" s="6"/>
      <c r="AK57">
        <v>2</v>
      </c>
      <c r="AO57">
        <v>1</v>
      </c>
      <c r="AV57" s="6">
        <f t="shared" si="7"/>
        <v>0.14444444444444443</v>
      </c>
      <c r="AX57">
        <v>0</v>
      </c>
      <c r="BB57">
        <v>1</v>
      </c>
      <c r="BF57">
        <v>2</v>
      </c>
      <c r="BI57" s="13">
        <f t="shared" si="8"/>
        <v>0.32894736842105265</v>
      </c>
      <c r="BJ57" s="11">
        <v>0</v>
      </c>
      <c r="BK57" s="11">
        <v>1.6693037974683544</v>
      </c>
      <c r="BL57" s="11">
        <v>2.4</v>
      </c>
      <c r="BM57" s="11">
        <v>0.25</v>
      </c>
      <c r="BN57" s="11">
        <v>0</v>
      </c>
      <c r="BO57" s="11">
        <v>0</v>
      </c>
      <c r="BP57" s="11">
        <v>0</v>
      </c>
      <c r="BQ57" s="11"/>
      <c r="BR57" s="11">
        <v>0.83465189873417722</v>
      </c>
      <c r="BS57" s="11">
        <v>0.5</v>
      </c>
      <c r="BT57" s="11">
        <v>0.83465189873417722</v>
      </c>
      <c r="BU57" s="11">
        <v>0.49287974683544306</v>
      </c>
      <c r="BV57" s="11">
        <v>0</v>
      </c>
      <c r="BW57" s="11">
        <v>0</v>
      </c>
      <c r="BX57" s="6">
        <f t="shared" si="10"/>
        <v>0.53703748782862692</v>
      </c>
      <c r="BZ57">
        <v>1</v>
      </c>
      <c r="CB57">
        <v>0</v>
      </c>
      <c r="CF57">
        <v>6</v>
      </c>
      <c r="CJ57">
        <v>1</v>
      </c>
      <c r="CP57" s="6"/>
      <c r="DC57" s="61"/>
      <c r="DM57" s="51">
        <v>0</v>
      </c>
      <c r="DP57" s="61"/>
    </row>
    <row r="58" spans="1:120">
      <c r="A58">
        <v>50</v>
      </c>
      <c r="B58">
        <v>0</v>
      </c>
      <c r="C58">
        <v>0</v>
      </c>
      <c r="D58">
        <v>0</v>
      </c>
      <c r="E58">
        <v>1</v>
      </c>
      <c r="F58">
        <v>0</v>
      </c>
      <c r="G58">
        <v>1</v>
      </c>
      <c r="H58">
        <v>0</v>
      </c>
      <c r="I58">
        <v>0</v>
      </c>
      <c r="J58">
        <v>0</v>
      </c>
      <c r="K58" s="6">
        <f t="shared" si="4"/>
        <v>0.23333333333333334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1</v>
      </c>
      <c r="V58" s="6">
        <f t="shared" si="11"/>
        <v>0.52252252252252251</v>
      </c>
      <c r="W58">
        <v>0</v>
      </c>
      <c r="X58">
        <v>0</v>
      </c>
      <c r="Y58">
        <v>0</v>
      </c>
      <c r="AA58">
        <v>0</v>
      </c>
      <c r="AB58">
        <v>4</v>
      </c>
      <c r="AC58">
        <v>0</v>
      </c>
      <c r="AD58">
        <v>4</v>
      </c>
      <c r="AE58" s="7">
        <f t="shared" si="12"/>
        <v>1.1428571428571428</v>
      </c>
      <c r="AF58" s="6">
        <f t="shared" si="6"/>
        <v>1.7142857142857142</v>
      </c>
      <c r="AI58" s="6"/>
      <c r="AK58">
        <v>3</v>
      </c>
      <c r="AV58" s="6">
        <f t="shared" si="7"/>
        <v>0.1</v>
      </c>
      <c r="AX58">
        <v>0</v>
      </c>
      <c r="BF58">
        <v>0</v>
      </c>
      <c r="BI58" s="13">
        <f t="shared" si="8"/>
        <v>0</v>
      </c>
      <c r="BJ58" s="11">
        <v>1</v>
      </c>
      <c r="BK58" s="11">
        <v>0.98575949367088611</v>
      </c>
      <c r="BL58" s="11">
        <v>1</v>
      </c>
      <c r="BM58" s="11">
        <v>0</v>
      </c>
      <c r="BN58" s="11">
        <v>0.8</v>
      </c>
      <c r="BO58" s="11">
        <v>0.8</v>
      </c>
      <c r="BP58" s="11">
        <v>0</v>
      </c>
      <c r="BQ58" s="11"/>
      <c r="BR58" s="11">
        <v>0.49287974683544306</v>
      </c>
      <c r="BS58" s="11">
        <v>0</v>
      </c>
      <c r="BT58" s="11">
        <v>1</v>
      </c>
      <c r="BU58" s="11">
        <v>0.62658227848101267</v>
      </c>
      <c r="BV58" s="11">
        <v>0</v>
      </c>
      <c r="BW58" s="11">
        <v>1</v>
      </c>
      <c r="BX58" s="6">
        <f t="shared" si="10"/>
        <v>0.59270934761441085</v>
      </c>
      <c r="BZ58">
        <v>4</v>
      </c>
      <c r="CB58">
        <v>1</v>
      </c>
      <c r="CF58">
        <v>1</v>
      </c>
      <c r="CJ58">
        <v>0</v>
      </c>
      <c r="CP58" s="6"/>
      <c r="DC58" s="61"/>
      <c r="DM58" s="51">
        <v>1</v>
      </c>
      <c r="DP58" s="61"/>
    </row>
    <row r="59" spans="1:120">
      <c r="A59">
        <v>51</v>
      </c>
      <c r="B59">
        <v>0</v>
      </c>
      <c r="C59">
        <v>0</v>
      </c>
      <c r="D59">
        <v>0</v>
      </c>
      <c r="E59">
        <v>0</v>
      </c>
      <c r="F59">
        <v>0</v>
      </c>
      <c r="G59">
        <v>1</v>
      </c>
      <c r="H59">
        <v>0</v>
      </c>
      <c r="I59">
        <v>1</v>
      </c>
      <c r="J59">
        <v>0</v>
      </c>
      <c r="K59" s="6">
        <f t="shared" si="4"/>
        <v>0.57499999999999996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0</v>
      </c>
      <c r="S59">
        <v>0</v>
      </c>
      <c r="T59">
        <v>0</v>
      </c>
      <c r="U59">
        <v>1</v>
      </c>
      <c r="V59" s="6">
        <f t="shared" si="11"/>
        <v>0.5495495495495496</v>
      </c>
      <c r="W59">
        <v>0</v>
      </c>
      <c r="X59">
        <v>1</v>
      </c>
      <c r="Y59">
        <v>0</v>
      </c>
      <c r="Z59">
        <v>2</v>
      </c>
      <c r="AA59">
        <v>0</v>
      </c>
      <c r="AB59">
        <v>4</v>
      </c>
      <c r="AC59">
        <v>0</v>
      </c>
      <c r="AD59">
        <v>0</v>
      </c>
      <c r="AE59" s="7">
        <f t="shared" si="12"/>
        <v>0.875</v>
      </c>
      <c r="AF59" s="6">
        <f t="shared" si="6"/>
        <v>1.6424050632911393</v>
      </c>
      <c r="AI59" s="6"/>
      <c r="AK59">
        <v>1</v>
      </c>
      <c r="AM59">
        <v>1</v>
      </c>
      <c r="AV59" s="6">
        <f t="shared" si="7"/>
        <v>5.5555555555555552E-2</v>
      </c>
      <c r="AX59">
        <v>0</v>
      </c>
      <c r="BF59">
        <v>1</v>
      </c>
      <c r="BI59" s="13">
        <f t="shared" si="8"/>
        <v>0.15789473684210528</v>
      </c>
      <c r="BJ59" s="11">
        <v>0</v>
      </c>
      <c r="BK59" s="11">
        <v>1.2531645569620253</v>
      </c>
      <c r="BL59" s="11">
        <v>0</v>
      </c>
      <c r="BM59" s="11">
        <v>0</v>
      </c>
      <c r="BN59" s="11">
        <v>0</v>
      </c>
      <c r="BO59" s="11">
        <v>0</v>
      </c>
      <c r="BP59" s="11">
        <v>0.8</v>
      </c>
      <c r="BQ59" s="11"/>
      <c r="BR59" s="11">
        <v>0.62658227848101267</v>
      </c>
      <c r="BS59" s="11">
        <v>0.5</v>
      </c>
      <c r="BT59" s="11">
        <v>0</v>
      </c>
      <c r="BU59" s="11">
        <v>0.42857142857142855</v>
      </c>
      <c r="BV59" s="11">
        <v>1</v>
      </c>
      <c r="BW59" s="11">
        <v>0</v>
      </c>
      <c r="BX59" s="6">
        <f t="shared" si="10"/>
        <v>0.35448602030880505</v>
      </c>
      <c r="BZ59">
        <v>2</v>
      </c>
      <c r="CB59">
        <v>2</v>
      </c>
      <c r="CF59">
        <v>0</v>
      </c>
      <c r="CJ59">
        <v>2</v>
      </c>
      <c r="CP59" s="6"/>
      <c r="DC59" s="61"/>
      <c r="DP59" s="61"/>
    </row>
    <row r="60" spans="1:120">
      <c r="A60">
        <v>52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 s="6">
        <f t="shared" si="4"/>
        <v>0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 s="6">
        <f t="shared" si="11"/>
        <v>2.7027027027027029E-2</v>
      </c>
      <c r="W60">
        <v>0</v>
      </c>
      <c r="X60">
        <v>1</v>
      </c>
      <c r="Y60">
        <v>0</v>
      </c>
      <c r="Z60">
        <v>2</v>
      </c>
      <c r="AA60">
        <v>0</v>
      </c>
      <c r="AB60">
        <v>2</v>
      </c>
      <c r="AC60">
        <v>0</v>
      </c>
      <c r="AD60">
        <v>3</v>
      </c>
      <c r="AE60" s="7">
        <f t="shared" si="12"/>
        <v>1</v>
      </c>
      <c r="AF60" s="6">
        <f t="shared" si="6"/>
        <v>2.0759493670886076</v>
      </c>
      <c r="AI60" s="6"/>
      <c r="AV60" s="6">
        <f t="shared" si="7"/>
        <v>0</v>
      </c>
      <c r="AX60">
        <v>0</v>
      </c>
      <c r="BI60" s="6">
        <f t="shared" si="8"/>
        <v>0</v>
      </c>
      <c r="BJ60" s="11">
        <v>0</v>
      </c>
      <c r="BK60" s="11">
        <v>0.8571428571428571</v>
      </c>
      <c r="BL60" s="11">
        <v>0</v>
      </c>
      <c r="BM60" s="11">
        <v>0</v>
      </c>
      <c r="BN60" s="11">
        <v>0</v>
      </c>
      <c r="BO60" s="11">
        <v>0</v>
      </c>
      <c r="BP60" s="11">
        <v>0.8</v>
      </c>
      <c r="BQ60" s="11"/>
      <c r="BR60" s="11">
        <v>0</v>
      </c>
      <c r="BS60" s="11">
        <v>1</v>
      </c>
      <c r="BT60" s="11">
        <v>0</v>
      </c>
      <c r="BU60" s="11">
        <v>0.41060126582278483</v>
      </c>
      <c r="BV60" s="11">
        <v>1</v>
      </c>
      <c r="BW60" s="11">
        <v>0</v>
      </c>
      <c r="BX60" s="6">
        <f t="shared" si="10"/>
        <v>0.31290339407428019</v>
      </c>
      <c r="BZ60">
        <v>2</v>
      </c>
      <c r="CF60">
        <v>2</v>
      </c>
      <c r="CJ60">
        <v>1</v>
      </c>
      <c r="CP60" s="6"/>
      <c r="DC60" s="61"/>
      <c r="DP60" s="61"/>
    </row>
    <row r="61" spans="1:120">
      <c r="A61">
        <v>53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 s="6">
        <f>((B61+C61)*4+(D61+E61)*3+(F61+G61)*25+(H61+I61)*44+J61*44)/120</f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s="6">
        <f t="shared" si="11"/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4</v>
      </c>
      <c r="AC61">
        <v>0</v>
      </c>
      <c r="AD61">
        <v>0</v>
      </c>
      <c r="AE61" s="7">
        <f t="shared" si="12"/>
        <v>0.5</v>
      </c>
      <c r="AF61" s="6">
        <f t="shared" si="6"/>
        <v>0.67088607594936711</v>
      </c>
      <c r="AI61" s="6"/>
      <c r="AK61">
        <v>1</v>
      </c>
      <c r="AV61" s="6">
        <f t="shared" si="7"/>
        <v>3.3333333333333333E-2</v>
      </c>
      <c r="AX61">
        <v>0</v>
      </c>
      <c r="BI61" s="6">
        <f t="shared" si="8"/>
        <v>0</v>
      </c>
      <c r="BJ61" s="11">
        <v>0</v>
      </c>
      <c r="BK61" s="11">
        <v>0.82120253164556967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/>
      <c r="BR61" s="11">
        <v>0</v>
      </c>
      <c r="BS61" s="11">
        <v>0.5</v>
      </c>
      <c r="BT61" s="11">
        <v>0</v>
      </c>
      <c r="BU61" s="11">
        <v>0.51898734177215189</v>
      </c>
      <c r="BV61" s="11">
        <v>0</v>
      </c>
      <c r="BW61" s="11">
        <v>0</v>
      </c>
      <c r="BX61" s="6">
        <f t="shared" si="10"/>
        <v>0.1415530671859786</v>
      </c>
      <c r="BZ61">
        <v>3</v>
      </c>
      <c r="CF61">
        <v>0</v>
      </c>
      <c r="CJ61">
        <v>0</v>
      </c>
      <c r="CP61" s="6"/>
      <c r="DC61" s="61"/>
      <c r="DP61" s="61"/>
    </row>
    <row r="62" spans="1:120">
      <c r="A62">
        <v>54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 s="6">
        <f>((B62+C62)*4+(D62+E62)*3+(F62+G62)*25+(H62+I62)*44+J62*44)/120</f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 s="6">
        <f t="shared" si="11"/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2</v>
      </c>
      <c r="AC62">
        <v>0</v>
      </c>
      <c r="AD62">
        <v>0</v>
      </c>
      <c r="AE62" s="7">
        <f t="shared" si="12"/>
        <v>0.25</v>
      </c>
      <c r="AF62" s="6">
        <f t="shared" si="6"/>
        <v>0.33544303797468356</v>
      </c>
      <c r="AI62" s="6"/>
      <c r="AK62">
        <v>1</v>
      </c>
      <c r="AV62" s="6">
        <f t="shared" si="7"/>
        <v>3.3333333333333333E-2</v>
      </c>
      <c r="AX62">
        <v>0</v>
      </c>
      <c r="BI62" s="6">
        <f t="shared" si="8"/>
        <v>0</v>
      </c>
      <c r="BJ62" s="11">
        <v>0</v>
      </c>
      <c r="BK62" s="11">
        <v>1.0379746835443038</v>
      </c>
      <c r="BL62" s="11">
        <v>0</v>
      </c>
      <c r="BM62" s="11">
        <v>0.25</v>
      </c>
      <c r="BN62" s="11">
        <v>0</v>
      </c>
      <c r="BO62" s="11">
        <v>0.8</v>
      </c>
      <c r="BP62" s="11">
        <v>0</v>
      </c>
      <c r="BQ62" s="11"/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1</v>
      </c>
      <c r="BX62" s="6">
        <f t="shared" si="10"/>
        <v>0.23753651411879259</v>
      </c>
      <c r="BZ62">
        <v>1</v>
      </c>
      <c r="CF62">
        <v>0</v>
      </c>
      <c r="CJ62">
        <v>1</v>
      </c>
      <c r="CP62" s="6"/>
      <c r="DC62" s="61"/>
      <c r="DP62" s="61"/>
    </row>
    <row r="63" spans="1:120">
      <c r="A63">
        <v>55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 s="6">
        <f>((B63+C63)*4+(D63+E63)*3+(F63+G63)*25+(H63+I63)*44+J63*44)/120</f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 s="6">
        <f t="shared" si="11"/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1</v>
      </c>
      <c r="AC63">
        <v>0</v>
      </c>
      <c r="AD63">
        <v>0</v>
      </c>
      <c r="AE63" s="7">
        <f t="shared" si="12"/>
        <v>0.125</v>
      </c>
      <c r="AF63" s="6">
        <f t="shared" si="6"/>
        <v>0.16772151898734178</v>
      </c>
      <c r="AI63" s="6"/>
      <c r="AK63">
        <v>2</v>
      </c>
      <c r="AV63" s="6">
        <f t="shared" si="7"/>
        <v>6.6666666666666666E-2</v>
      </c>
      <c r="AX63">
        <v>0</v>
      </c>
      <c r="BI63" s="6">
        <f t="shared" si="8"/>
        <v>0</v>
      </c>
      <c r="BJ63" s="11">
        <v>0</v>
      </c>
      <c r="BK63" s="11">
        <v>0.33544303797468356</v>
      </c>
      <c r="BL63" s="11">
        <v>1</v>
      </c>
      <c r="BM63" s="11">
        <v>0.25</v>
      </c>
      <c r="BN63" s="11">
        <v>0</v>
      </c>
      <c r="BO63" s="11">
        <v>0</v>
      </c>
      <c r="BP63" s="11">
        <v>0.8</v>
      </c>
      <c r="BQ63" s="11"/>
      <c r="BR63" s="11">
        <v>0</v>
      </c>
      <c r="BS63" s="11">
        <v>1</v>
      </c>
      <c r="BT63" s="11">
        <v>1</v>
      </c>
      <c r="BU63" s="11">
        <v>0</v>
      </c>
      <c r="BV63" s="11">
        <v>1</v>
      </c>
      <c r="BW63" s="11">
        <v>0</v>
      </c>
      <c r="BX63" s="6">
        <f t="shared" si="10"/>
        <v>0.41426484907497563</v>
      </c>
      <c r="BZ63">
        <v>0</v>
      </c>
      <c r="CF63">
        <v>0</v>
      </c>
      <c r="CJ63">
        <v>1</v>
      </c>
      <c r="CP63" s="6"/>
      <c r="DC63" s="61"/>
      <c r="DP63" s="61"/>
    </row>
    <row r="64" spans="1:120">
      <c r="A64">
        <v>56</v>
      </c>
      <c r="K64" s="6"/>
      <c r="V64" s="6"/>
      <c r="AF64" s="6"/>
      <c r="AI64" s="6"/>
      <c r="AV64" s="6"/>
      <c r="BI64" s="6"/>
      <c r="BJ64" s="11">
        <v>0</v>
      </c>
      <c r="BK64" s="11">
        <v>0.16772151898734178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/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6">
        <f t="shared" si="10"/>
        <v>1.2901655306718598E-2</v>
      </c>
      <c r="BZ64">
        <v>0</v>
      </c>
      <c r="CF64">
        <v>0</v>
      </c>
      <c r="CP64" s="6"/>
      <c r="DC64" s="61"/>
      <c r="DP64" s="61"/>
    </row>
    <row r="65" spans="1:120">
      <c r="A65">
        <v>57</v>
      </c>
      <c r="K65" s="6"/>
      <c r="V65" s="6"/>
      <c r="AF65" s="6"/>
      <c r="AI65" s="6"/>
      <c r="AV65" s="6"/>
      <c r="BI65" s="6"/>
      <c r="BJ65" s="11">
        <v>0</v>
      </c>
      <c r="BK65" s="11">
        <v>8.3860759493670889E-2</v>
      </c>
      <c r="BL65" s="11">
        <v>0</v>
      </c>
      <c r="BM65" s="11">
        <v>8.3860759493670889E-2</v>
      </c>
      <c r="BN65" s="11">
        <v>0</v>
      </c>
      <c r="BO65" s="11">
        <v>0.8</v>
      </c>
      <c r="BP65" s="11">
        <v>0</v>
      </c>
      <c r="BQ65" s="11"/>
      <c r="BR65" s="11">
        <v>0</v>
      </c>
      <c r="BS65" s="11">
        <v>0.5</v>
      </c>
      <c r="BT65" s="11">
        <v>0</v>
      </c>
      <c r="BU65" s="11">
        <v>0</v>
      </c>
      <c r="BV65" s="11">
        <v>0</v>
      </c>
      <c r="BW65" s="11">
        <v>0</v>
      </c>
      <c r="BX65" s="6">
        <f t="shared" si="10"/>
        <v>0.1129016553067186</v>
      </c>
      <c r="BZ65">
        <v>1</v>
      </c>
      <c r="CF65">
        <v>0</v>
      </c>
      <c r="CP65" s="6"/>
      <c r="DC65" s="61"/>
      <c r="DP65" s="61"/>
    </row>
    <row r="66" spans="1:120">
      <c r="A66">
        <v>58</v>
      </c>
      <c r="K66" s="6"/>
      <c r="V66" s="6"/>
      <c r="AF66" s="6"/>
      <c r="AI66" s="6"/>
      <c r="AV66" s="6"/>
      <c r="BI66" s="6"/>
      <c r="BJ66" s="11">
        <v>0</v>
      </c>
      <c r="BK66" s="11">
        <v>8.3860759493670889E-2</v>
      </c>
      <c r="BL66" s="11">
        <v>0</v>
      </c>
      <c r="BM66" s="11">
        <v>0.25</v>
      </c>
      <c r="BN66" s="11">
        <v>0</v>
      </c>
      <c r="BO66" s="11">
        <v>0</v>
      </c>
      <c r="BP66" s="11">
        <v>0</v>
      </c>
      <c r="BQ66" s="11"/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1</v>
      </c>
      <c r="BX66" s="6">
        <f t="shared" si="10"/>
        <v>0.10260467380720545</v>
      </c>
      <c r="CF66">
        <v>1</v>
      </c>
      <c r="CP66" s="6"/>
      <c r="DC66" s="61"/>
      <c r="DP66" s="61"/>
    </row>
    <row r="67" spans="1:120">
      <c r="A67">
        <v>59</v>
      </c>
      <c r="K67" s="6"/>
      <c r="V67" s="6"/>
      <c r="AF67" s="6"/>
      <c r="AI67" s="6"/>
      <c r="AV67" s="6"/>
      <c r="BI67" s="6"/>
      <c r="BJ67" s="11">
        <v>0</v>
      </c>
      <c r="BK67" s="11">
        <v>8.3860759493670889E-2</v>
      </c>
      <c r="BL67" s="11">
        <v>0.8</v>
      </c>
      <c r="BM67" s="11">
        <v>0</v>
      </c>
      <c r="BN67" s="11">
        <v>0</v>
      </c>
      <c r="BO67" s="11">
        <v>0</v>
      </c>
      <c r="BP67" s="11">
        <v>0.8</v>
      </c>
      <c r="BQ67" s="11"/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6">
        <f t="shared" si="10"/>
        <v>0.12952775073028239</v>
      </c>
      <c r="CF67">
        <v>0</v>
      </c>
      <c r="CP67" s="6"/>
      <c r="DC67" s="61"/>
      <c r="DP67" s="61"/>
    </row>
    <row r="68" spans="1:120">
      <c r="A68">
        <v>60</v>
      </c>
      <c r="K68" s="6"/>
      <c r="V68" s="6"/>
      <c r="AF68" s="6"/>
      <c r="AI68" s="6"/>
      <c r="AV68" s="6"/>
      <c r="BI68" s="6"/>
      <c r="BJ68" s="11">
        <v>0</v>
      </c>
      <c r="BK68" s="11">
        <v>8.3860759493670889E-2</v>
      </c>
      <c r="BL68" s="11">
        <v>0</v>
      </c>
      <c r="BM68" s="11">
        <v>0.5</v>
      </c>
      <c r="BN68" s="11">
        <v>0</v>
      </c>
      <c r="BO68" s="11">
        <v>0</v>
      </c>
      <c r="BP68" s="11">
        <v>0</v>
      </c>
      <c r="BQ68" s="11"/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6">
        <f t="shared" si="10"/>
        <v>4.491236611489776E-2</v>
      </c>
      <c r="CP68" s="6"/>
      <c r="DC68" s="61"/>
      <c r="DP68" s="61"/>
    </row>
    <row r="69" spans="1:120">
      <c r="B69">
        <f>SUM(B18:B68)</f>
        <v>100</v>
      </c>
      <c r="C69">
        <f t="shared" ref="C69:BN69" si="13">SUM(C18:C68)</f>
        <v>146</v>
      </c>
      <c r="D69">
        <f t="shared" si="13"/>
        <v>72</v>
      </c>
      <c r="E69">
        <f t="shared" si="13"/>
        <v>104</v>
      </c>
      <c r="F69">
        <f t="shared" si="13"/>
        <v>150</v>
      </c>
      <c r="G69">
        <f t="shared" si="13"/>
        <v>198</v>
      </c>
      <c r="H69">
        <f t="shared" si="13"/>
        <v>168</v>
      </c>
      <c r="I69">
        <f t="shared" si="13"/>
        <v>209</v>
      </c>
      <c r="J69">
        <f t="shared" si="13"/>
        <v>264</v>
      </c>
      <c r="K69">
        <f t="shared" si="13"/>
        <v>320.13333333333321</v>
      </c>
      <c r="L69">
        <f t="shared" si="13"/>
        <v>16</v>
      </c>
      <c r="M69">
        <f t="shared" si="13"/>
        <v>128</v>
      </c>
      <c r="N69">
        <f t="shared" si="13"/>
        <v>51</v>
      </c>
      <c r="O69">
        <f t="shared" si="13"/>
        <v>121</v>
      </c>
      <c r="P69">
        <f t="shared" si="13"/>
        <v>104</v>
      </c>
      <c r="Q69">
        <f t="shared" si="13"/>
        <v>141</v>
      </c>
      <c r="R69">
        <f t="shared" si="13"/>
        <v>137</v>
      </c>
      <c r="S69">
        <f t="shared" si="13"/>
        <v>153</v>
      </c>
      <c r="T69">
        <f t="shared" si="13"/>
        <v>197</v>
      </c>
      <c r="U69">
        <f t="shared" si="13"/>
        <v>159</v>
      </c>
      <c r="V69">
        <f t="shared" si="13"/>
        <v>314.30630630630628</v>
      </c>
      <c r="W69">
        <f t="shared" si="13"/>
        <v>32</v>
      </c>
      <c r="X69">
        <f t="shared" si="13"/>
        <v>142</v>
      </c>
      <c r="Y69">
        <f t="shared" si="13"/>
        <v>66</v>
      </c>
      <c r="Z69">
        <f t="shared" si="13"/>
        <v>137</v>
      </c>
      <c r="AA69">
        <f t="shared" si="13"/>
        <v>53</v>
      </c>
      <c r="AB69">
        <f t="shared" si="13"/>
        <v>104</v>
      </c>
      <c r="AC69">
        <f t="shared" si="13"/>
        <v>52</v>
      </c>
      <c r="AD69">
        <f t="shared" si="13"/>
        <v>120</v>
      </c>
      <c r="AE69">
        <f t="shared" si="13"/>
        <v>88.392857142857139</v>
      </c>
      <c r="AF69">
        <f t="shared" si="13"/>
        <v>172.94846292947554</v>
      </c>
      <c r="AG69">
        <f t="shared" si="13"/>
        <v>70</v>
      </c>
      <c r="AH69">
        <f t="shared" si="13"/>
        <v>59</v>
      </c>
      <c r="AI69">
        <f t="shared" si="13"/>
        <v>66</v>
      </c>
      <c r="AJ69">
        <f t="shared" si="13"/>
        <v>24</v>
      </c>
      <c r="AK69">
        <f t="shared" si="13"/>
        <v>189</v>
      </c>
      <c r="AL69">
        <f t="shared" si="13"/>
        <v>52</v>
      </c>
      <c r="AM69">
        <f t="shared" si="13"/>
        <v>196</v>
      </c>
      <c r="AN69">
        <f t="shared" si="13"/>
        <v>65</v>
      </c>
      <c r="AO69">
        <f t="shared" si="13"/>
        <v>194</v>
      </c>
      <c r="AP69">
        <f t="shared" si="13"/>
        <v>112</v>
      </c>
      <c r="AQ69">
        <f t="shared" si="13"/>
        <v>218</v>
      </c>
      <c r="AR69">
        <f t="shared" si="13"/>
        <v>129</v>
      </c>
      <c r="AS69">
        <f t="shared" si="13"/>
        <v>149</v>
      </c>
      <c r="AT69">
        <f t="shared" si="13"/>
        <v>102</v>
      </c>
      <c r="AU69">
        <f t="shared" si="13"/>
        <v>133</v>
      </c>
      <c r="AV69">
        <f t="shared" si="13"/>
        <v>269</v>
      </c>
      <c r="AW69">
        <f t="shared" si="13"/>
        <v>118</v>
      </c>
      <c r="AX69">
        <f t="shared" si="13"/>
        <v>168</v>
      </c>
      <c r="AY69">
        <f t="shared" si="13"/>
        <v>221</v>
      </c>
      <c r="AZ69">
        <f t="shared" si="13"/>
        <v>239</v>
      </c>
      <c r="BA69">
        <f t="shared" si="13"/>
        <v>55</v>
      </c>
      <c r="BB69">
        <f t="shared" si="13"/>
        <v>142</v>
      </c>
      <c r="BC69">
        <f t="shared" si="13"/>
        <v>98</v>
      </c>
      <c r="BD69">
        <f t="shared" si="13"/>
        <v>156</v>
      </c>
      <c r="BE69">
        <f t="shared" si="13"/>
        <v>46</v>
      </c>
      <c r="BF69">
        <f t="shared" si="13"/>
        <v>158</v>
      </c>
      <c r="BG69">
        <f t="shared" si="13"/>
        <v>198</v>
      </c>
      <c r="BH69">
        <f t="shared" si="13"/>
        <v>128</v>
      </c>
      <c r="BI69">
        <f t="shared" si="13"/>
        <v>309.14473684210532</v>
      </c>
      <c r="BJ69">
        <f t="shared" si="13"/>
        <v>203</v>
      </c>
      <c r="BK69">
        <f t="shared" si="13"/>
        <v>410.65777576853526</v>
      </c>
      <c r="BL69">
        <f t="shared" si="13"/>
        <v>109.98987341772153</v>
      </c>
      <c r="BM69">
        <f t="shared" si="13"/>
        <v>79.826740506329116</v>
      </c>
      <c r="BN69">
        <f t="shared" si="13"/>
        <v>106.39240506329114</v>
      </c>
      <c r="BO69">
        <f t="shared" ref="BO69:DO69" si="14">SUM(BO18:BO68)</f>
        <v>100.79999999999998</v>
      </c>
      <c r="BP69">
        <f t="shared" si="14"/>
        <v>105.19999999999997</v>
      </c>
      <c r="BQ69">
        <f t="shared" si="14"/>
        <v>0</v>
      </c>
      <c r="BR69">
        <f t="shared" si="14"/>
        <v>183.21281645569618</v>
      </c>
      <c r="BS69">
        <f t="shared" si="14"/>
        <v>110.5</v>
      </c>
      <c r="BT69">
        <f t="shared" si="14"/>
        <v>191.79905063291136</v>
      </c>
      <c r="BU69">
        <f t="shared" si="14"/>
        <v>180.92619801084987</v>
      </c>
      <c r="BV69">
        <f t="shared" si="14"/>
        <v>119</v>
      </c>
      <c r="BW69">
        <f t="shared" si="14"/>
        <v>141.15506329113921</v>
      </c>
      <c r="BX69">
        <f t="shared" si="14"/>
        <v>157.11230178049797</v>
      </c>
      <c r="BY69">
        <f t="shared" si="14"/>
        <v>25</v>
      </c>
      <c r="BZ69">
        <f t="shared" si="14"/>
        <v>75</v>
      </c>
      <c r="CA69">
        <f t="shared" si="14"/>
        <v>59</v>
      </c>
      <c r="CB69">
        <f t="shared" si="14"/>
        <v>89</v>
      </c>
      <c r="CC69">
        <f t="shared" si="14"/>
        <v>34</v>
      </c>
      <c r="CD69">
        <f t="shared" si="14"/>
        <v>63</v>
      </c>
      <c r="CE69">
        <f t="shared" si="14"/>
        <v>72</v>
      </c>
      <c r="CF69">
        <f t="shared" si="14"/>
        <v>73</v>
      </c>
      <c r="CG69">
        <f t="shared" si="14"/>
        <v>0</v>
      </c>
      <c r="CH69">
        <f t="shared" si="14"/>
        <v>0</v>
      </c>
      <c r="CI69">
        <f t="shared" si="14"/>
        <v>18</v>
      </c>
      <c r="CJ69">
        <f t="shared" si="14"/>
        <v>86</v>
      </c>
      <c r="CK69">
        <f t="shared" si="14"/>
        <v>110</v>
      </c>
      <c r="CL69">
        <f t="shared" si="14"/>
        <v>99</v>
      </c>
      <c r="CM69">
        <f t="shared" si="14"/>
        <v>0</v>
      </c>
      <c r="CN69">
        <f t="shared" si="14"/>
        <v>72</v>
      </c>
      <c r="CO69">
        <f t="shared" si="14"/>
        <v>104</v>
      </c>
      <c r="CP69">
        <f t="shared" si="14"/>
        <v>0</v>
      </c>
      <c r="CQ69">
        <f t="shared" si="14"/>
        <v>0</v>
      </c>
      <c r="CR69">
        <f t="shared" si="14"/>
        <v>0</v>
      </c>
      <c r="CS69">
        <f t="shared" si="14"/>
        <v>0</v>
      </c>
      <c r="CT69">
        <f t="shared" si="14"/>
        <v>0</v>
      </c>
      <c r="CU69">
        <f t="shared" si="14"/>
        <v>0</v>
      </c>
      <c r="CV69">
        <f t="shared" si="14"/>
        <v>0</v>
      </c>
      <c r="CW69">
        <f t="shared" si="14"/>
        <v>0</v>
      </c>
      <c r="CX69">
        <f t="shared" si="14"/>
        <v>0</v>
      </c>
      <c r="CY69">
        <f t="shared" si="14"/>
        <v>0</v>
      </c>
      <c r="CZ69">
        <f t="shared" si="14"/>
        <v>0</v>
      </c>
      <c r="DA69">
        <f t="shared" si="14"/>
        <v>0</v>
      </c>
      <c r="DB69">
        <f t="shared" si="14"/>
        <v>0</v>
      </c>
      <c r="DC69">
        <f t="shared" si="14"/>
        <v>0</v>
      </c>
      <c r="DD69">
        <f t="shared" si="14"/>
        <v>87.8</v>
      </c>
      <c r="DE69">
        <f t="shared" si="14"/>
        <v>64</v>
      </c>
      <c r="DF69">
        <f t="shared" si="14"/>
        <v>64</v>
      </c>
      <c r="DG69">
        <f t="shared" si="14"/>
        <v>117</v>
      </c>
      <c r="DH69">
        <f t="shared" si="14"/>
        <v>126</v>
      </c>
      <c r="DI69">
        <f t="shared" si="14"/>
        <v>121</v>
      </c>
      <c r="DJ69">
        <f t="shared" si="14"/>
        <v>200</v>
      </c>
      <c r="DK69">
        <f t="shared" si="14"/>
        <v>49</v>
      </c>
      <c r="DL69">
        <f t="shared" si="14"/>
        <v>40</v>
      </c>
      <c r="DM69">
        <f t="shared" si="14"/>
        <v>163</v>
      </c>
      <c r="DN69">
        <f t="shared" si="14"/>
        <v>132</v>
      </c>
      <c r="DO69">
        <f t="shared" si="14"/>
        <v>54</v>
      </c>
    </row>
    <row r="73" spans="1:120">
      <c r="B73" s="68" t="s">
        <v>175</v>
      </c>
    </row>
    <row r="74" spans="1:120">
      <c r="B74" s="51" t="s">
        <v>185</v>
      </c>
    </row>
    <row r="75" spans="1:120">
      <c r="B75" s="51" t="s">
        <v>186</v>
      </c>
    </row>
    <row r="76" spans="1:120">
      <c r="B76" s="80" t="s">
        <v>176</v>
      </c>
    </row>
    <row r="78" spans="1:120">
      <c r="BZ78" s="7"/>
      <c r="CA78" s="7"/>
      <c r="CB78" s="7"/>
      <c r="CC78" s="7"/>
      <c r="CD78" s="7"/>
    </row>
    <row r="79" spans="1:120">
      <c r="BZ79" s="7"/>
      <c r="CA79" s="7"/>
      <c r="CB79" s="7"/>
      <c r="CC79" s="7"/>
      <c r="CD79" s="7"/>
    </row>
    <row r="80" spans="1:120">
      <c r="BZ80" s="7"/>
      <c r="CA80" s="7"/>
      <c r="CB80" s="7"/>
      <c r="CC80" s="7"/>
      <c r="CD80" s="7"/>
    </row>
    <row r="81" spans="78:82">
      <c r="BZ81" s="7"/>
      <c r="CA81" s="7"/>
      <c r="CB81" s="7"/>
      <c r="CC81" s="7"/>
      <c r="CD81" s="7"/>
    </row>
    <row r="82" spans="78:82">
      <c r="BZ82" s="7"/>
      <c r="CA82" s="7"/>
      <c r="CB82" s="7"/>
      <c r="CC82" s="7"/>
      <c r="CD82" s="7"/>
    </row>
    <row r="83" spans="78:82">
      <c r="BZ83" s="7"/>
      <c r="CA83" s="7"/>
      <c r="CB83" s="7"/>
      <c r="CC83" s="7"/>
      <c r="CD83" s="7"/>
    </row>
    <row r="84" spans="78:82">
      <c r="BZ84" s="7"/>
      <c r="CA84" s="7"/>
      <c r="CB84" s="7"/>
      <c r="CC84" s="7"/>
      <c r="CD84" s="7"/>
    </row>
    <row r="85" spans="78:82">
      <c r="BZ85" s="7"/>
      <c r="CA85" s="7"/>
      <c r="CB85" s="7"/>
      <c r="CC85" s="7"/>
      <c r="CD85" s="7"/>
    </row>
    <row r="86" spans="78:82">
      <c r="BZ86" s="7"/>
      <c r="CA86" s="7"/>
      <c r="CB86" s="7"/>
      <c r="CC86" s="7"/>
      <c r="CD86" s="7"/>
    </row>
    <row r="87" spans="78:82">
      <c r="BZ87" s="7"/>
      <c r="CA87" s="7"/>
      <c r="CB87" s="7"/>
      <c r="CC87" s="7"/>
      <c r="CD87" s="7"/>
    </row>
    <row r="88" spans="78:82">
      <c r="BZ88" s="7"/>
      <c r="CA88" s="7"/>
      <c r="CB88" s="7"/>
      <c r="CC88" s="7"/>
      <c r="CD88" s="7"/>
    </row>
    <row r="89" spans="78:82">
      <c r="BZ89" s="7"/>
      <c r="CA89" s="7"/>
      <c r="CB89" s="7"/>
      <c r="CC89" s="7"/>
      <c r="CD89" s="7"/>
    </row>
    <row r="90" spans="78:82">
      <c r="BZ90" s="7"/>
      <c r="CA90" s="7"/>
      <c r="CB90" s="7"/>
      <c r="CC90" s="7"/>
      <c r="CD90" s="7"/>
    </row>
    <row r="91" spans="78:82">
      <c r="BZ91" s="7"/>
      <c r="CA91" s="7"/>
      <c r="CB91" s="7"/>
      <c r="CC91" s="7"/>
      <c r="CD91" s="7"/>
    </row>
    <row r="92" spans="78:82">
      <c r="BZ92" s="7"/>
      <c r="CA92" s="7"/>
      <c r="CB92" s="7"/>
      <c r="CC92" s="7"/>
      <c r="CD92" s="7"/>
    </row>
    <row r="93" spans="78:82">
      <c r="BZ93" s="7"/>
      <c r="CA93" s="7"/>
      <c r="CB93" s="7"/>
      <c r="CC93" s="7"/>
      <c r="CD93" s="7"/>
    </row>
    <row r="94" spans="78:82">
      <c r="BZ94" s="7"/>
      <c r="CA94" s="7"/>
      <c r="CB94" s="7"/>
      <c r="CC94" s="7"/>
      <c r="CD94" s="7"/>
    </row>
    <row r="95" spans="78:82">
      <c r="BZ95" s="7"/>
      <c r="CA95" s="7"/>
      <c r="CB95" s="7"/>
      <c r="CC95" s="7"/>
      <c r="CD95" s="7"/>
    </row>
    <row r="96" spans="78:82">
      <c r="BZ96" s="7"/>
      <c r="CA96" s="7"/>
      <c r="CB96" s="7"/>
      <c r="CC96" s="7"/>
      <c r="CD96" s="7"/>
    </row>
    <row r="97" spans="78:82">
      <c r="BZ97" s="7"/>
      <c r="CA97" s="7"/>
      <c r="CB97" s="7"/>
      <c r="CC97" s="7"/>
      <c r="CD97" s="7"/>
    </row>
    <row r="98" spans="78:82">
      <c r="BZ98" s="7"/>
      <c r="CA98" s="7"/>
      <c r="CB98" s="7"/>
      <c r="CC98" s="7"/>
      <c r="CD98" s="7"/>
    </row>
    <row r="99" spans="78:82">
      <c r="BZ99" s="7"/>
      <c r="CA99" s="7"/>
      <c r="CB99" s="7"/>
      <c r="CC99" s="7"/>
      <c r="CD99" s="7"/>
    </row>
    <row r="100" spans="78:82">
      <c r="BZ100" s="7"/>
      <c r="CA100" s="7"/>
      <c r="CB100" s="7"/>
      <c r="CC100" s="7"/>
      <c r="CD100" s="7"/>
    </row>
    <row r="101" spans="78:82">
      <c r="BZ101" s="7"/>
      <c r="CA101" s="7"/>
      <c r="CB101" s="7"/>
      <c r="CC101" s="7"/>
      <c r="CD101" s="7"/>
    </row>
    <row r="102" spans="78:82">
      <c r="BZ102" s="7"/>
      <c r="CA102" s="7"/>
      <c r="CB102" s="7"/>
      <c r="CC102" s="7"/>
      <c r="CD102" s="7"/>
    </row>
    <row r="103" spans="78:82">
      <c r="BZ103" s="7"/>
      <c r="CA103" s="7"/>
      <c r="CB103" s="7"/>
      <c r="CC103" s="7"/>
      <c r="CD103" s="7"/>
    </row>
    <row r="104" spans="78:82">
      <c r="BZ104" s="7"/>
      <c r="CA104" s="7"/>
      <c r="CB104" s="7"/>
      <c r="CC104" s="7"/>
      <c r="CD104" s="7"/>
    </row>
    <row r="105" spans="78:82">
      <c r="BZ105" s="7"/>
      <c r="CA105" s="7"/>
      <c r="CB105" s="7"/>
      <c r="CC105" s="7"/>
      <c r="CD105" s="7"/>
    </row>
    <row r="106" spans="78:82">
      <c r="BZ106" s="7"/>
      <c r="CA106" s="7"/>
      <c r="CB106" s="7"/>
      <c r="CC106" s="7"/>
      <c r="CD106" s="7"/>
    </row>
    <row r="107" spans="78:82">
      <c r="BZ107" s="7"/>
      <c r="CA107" s="7"/>
      <c r="CB107" s="7"/>
      <c r="CC107" s="7"/>
      <c r="CD107" s="7"/>
    </row>
    <row r="108" spans="78:82">
      <c r="BZ108" s="7"/>
      <c r="CA108" s="7"/>
      <c r="CB108" s="7"/>
      <c r="CC108" s="7"/>
      <c r="CD108" s="7"/>
    </row>
    <row r="109" spans="78:82">
      <c r="BZ109" s="7"/>
      <c r="CA109" s="7"/>
      <c r="CB109" s="7"/>
      <c r="CC109" s="7"/>
      <c r="CD109" s="7"/>
    </row>
    <row r="110" spans="78:82">
      <c r="BZ110" s="7"/>
      <c r="CA110" s="7"/>
      <c r="CB110" s="7"/>
      <c r="CC110" s="7"/>
      <c r="CD110" s="7"/>
    </row>
    <row r="111" spans="78:82">
      <c r="BZ111" s="7"/>
      <c r="CA111" s="7"/>
      <c r="CB111" s="7"/>
      <c r="CC111" s="7"/>
      <c r="CD111" s="7"/>
    </row>
    <row r="112" spans="78:82">
      <c r="BZ112" s="7"/>
      <c r="CA112" s="7"/>
      <c r="CB112" s="7"/>
      <c r="CC112" s="7"/>
      <c r="CD112" s="7"/>
    </row>
    <row r="113" spans="78:82">
      <c r="BZ113" s="7"/>
      <c r="CA113" s="7"/>
      <c r="CB113" s="7"/>
      <c r="CC113" s="7"/>
      <c r="CD113" s="7"/>
    </row>
    <row r="114" spans="78:82">
      <c r="BZ114" s="7"/>
      <c r="CA114" s="7"/>
      <c r="CB114" s="7"/>
      <c r="CC114" s="7"/>
      <c r="CD114" s="7"/>
    </row>
    <row r="115" spans="78:82">
      <c r="BZ115" s="7"/>
      <c r="CA115" s="7"/>
      <c r="CB115" s="7"/>
      <c r="CC115" s="7"/>
      <c r="CD115" s="7"/>
    </row>
    <row r="116" spans="78:82">
      <c r="BZ116" s="7"/>
      <c r="CA116" s="7"/>
      <c r="CB116" s="7"/>
      <c r="CC116" s="7"/>
      <c r="CD116" s="7"/>
    </row>
    <row r="117" spans="78:82">
      <c r="BZ117" s="7"/>
      <c r="CA117" s="7"/>
      <c r="CB117" s="7"/>
      <c r="CC117" s="7"/>
      <c r="CD117" s="7"/>
    </row>
    <row r="118" spans="78:82">
      <c r="BZ118" s="7"/>
      <c r="CA118" s="7"/>
      <c r="CB118" s="7"/>
      <c r="CC118" s="7"/>
      <c r="CD118" s="7"/>
    </row>
    <row r="119" spans="78:82">
      <c r="BZ119" s="7"/>
      <c r="CA119" s="7"/>
      <c r="CB119" s="7"/>
      <c r="CC119" s="7"/>
      <c r="CD119" s="7"/>
    </row>
    <row r="120" spans="78:82">
      <c r="BZ120" s="7"/>
      <c r="CA120" s="7"/>
      <c r="CB120" s="7"/>
      <c r="CC120" s="7"/>
      <c r="CD120" s="7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P76"/>
  <sheetViews>
    <sheetView zoomScale="70" zoomScaleNormal="70" workbookViewId="0">
      <pane xSplit="1" topLeftCell="CL1" activePane="topRight" state="frozen"/>
      <selection pane="topRight" activeCell="DA14" sqref="DA14"/>
    </sheetView>
  </sheetViews>
  <sheetFormatPr baseColWidth="10" defaultColWidth="7.28515625" defaultRowHeight="15"/>
  <cols>
    <col min="1" max="1" width="18.28515625" customWidth="1"/>
  </cols>
  <sheetData>
    <row r="1" spans="1:120">
      <c r="A1" t="s">
        <v>1</v>
      </c>
      <c r="B1" s="4">
        <v>40960</v>
      </c>
      <c r="C1" s="3">
        <v>40960</v>
      </c>
      <c r="D1" s="3">
        <v>40960</v>
      </c>
      <c r="E1" s="3">
        <v>40960</v>
      </c>
      <c r="F1" s="3">
        <v>40960</v>
      </c>
      <c r="G1" s="3">
        <v>40960</v>
      </c>
      <c r="H1" s="3">
        <v>40960</v>
      </c>
      <c r="I1" s="3">
        <v>40960</v>
      </c>
      <c r="J1" s="3">
        <v>40960</v>
      </c>
      <c r="K1" s="6" t="s">
        <v>21</v>
      </c>
      <c r="L1" s="3">
        <v>40961</v>
      </c>
      <c r="M1" s="3">
        <v>40961</v>
      </c>
      <c r="N1" s="3">
        <v>40961</v>
      </c>
      <c r="O1" s="3">
        <v>40961</v>
      </c>
      <c r="P1" s="3">
        <v>40961</v>
      </c>
      <c r="Q1" s="3">
        <v>40961</v>
      </c>
      <c r="R1" s="3">
        <v>40961</v>
      </c>
      <c r="S1" s="3">
        <v>40961</v>
      </c>
      <c r="T1" s="3">
        <v>40961</v>
      </c>
      <c r="U1" s="3">
        <v>40961</v>
      </c>
      <c r="V1" s="6" t="s">
        <v>21</v>
      </c>
      <c r="W1" s="3">
        <v>40962</v>
      </c>
      <c r="X1" s="3">
        <v>40962</v>
      </c>
      <c r="Y1" s="3">
        <v>40962</v>
      </c>
      <c r="Z1" s="3">
        <v>40962</v>
      </c>
      <c r="AA1" s="3">
        <v>40962</v>
      </c>
      <c r="AB1" s="3">
        <v>40962</v>
      </c>
      <c r="AC1" s="3">
        <v>40962</v>
      </c>
      <c r="AD1" s="3">
        <v>40962</v>
      </c>
      <c r="AE1" s="3">
        <v>40962</v>
      </c>
      <c r="AF1" s="6" t="s">
        <v>21</v>
      </c>
      <c r="AG1" s="3"/>
      <c r="AI1" s="6"/>
      <c r="AJ1" s="4">
        <v>40960</v>
      </c>
      <c r="AK1" s="4">
        <v>40960</v>
      </c>
      <c r="AL1" s="4">
        <v>40960</v>
      </c>
      <c r="AM1" s="4">
        <v>40960</v>
      </c>
      <c r="AN1" s="4">
        <v>40960</v>
      </c>
      <c r="AO1" s="4">
        <v>40960</v>
      </c>
      <c r="AP1" s="4">
        <v>40960</v>
      </c>
      <c r="AQ1" s="4">
        <v>40960</v>
      </c>
      <c r="AR1" s="4">
        <v>40960</v>
      </c>
      <c r="AS1" s="4">
        <v>40960</v>
      </c>
      <c r="AT1" s="4">
        <v>40960</v>
      </c>
      <c r="AU1" s="4">
        <v>40960</v>
      </c>
      <c r="AV1" s="6"/>
      <c r="AW1" s="4">
        <v>40961</v>
      </c>
      <c r="AX1" s="4">
        <v>40961</v>
      </c>
      <c r="AY1" s="4">
        <v>40961</v>
      </c>
      <c r="AZ1" s="4">
        <v>40961</v>
      </c>
      <c r="BA1" s="4">
        <v>40961</v>
      </c>
      <c r="BB1" s="4">
        <v>40961</v>
      </c>
      <c r="BC1" s="4">
        <v>40961</v>
      </c>
      <c r="BD1" s="4">
        <v>40961</v>
      </c>
      <c r="BE1" s="4">
        <v>40961</v>
      </c>
      <c r="BF1" s="4">
        <v>40961</v>
      </c>
      <c r="BG1" s="4">
        <v>40961</v>
      </c>
      <c r="BH1" s="4">
        <v>40961</v>
      </c>
      <c r="BI1" s="6"/>
      <c r="BJ1" s="3">
        <v>40962</v>
      </c>
      <c r="BK1" s="3">
        <v>40962</v>
      </c>
      <c r="BL1" s="3">
        <v>40962</v>
      </c>
      <c r="BM1" s="3">
        <v>40962</v>
      </c>
      <c r="BN1" s="3">
        <v>40962</v>
      </c>
      <c r="BO1" s="3">
        <v>40962</v>
      </c>
      <c r="BP1" s="3">
        <v>40962</v>
      </c>
      <c r="BQ1" s="3">
        <v>40962</v>
      </c>
      <c r="BR1" s="3">
        <v>40962</v>
      </c>
      <c r="BS1" s="3">
        <v>40962</v>
      </c>
      <c r="BT1" s="3">
        <v>40962</v>
      </c>
      <c r="BU1" s="3">
        <v>40962</v>
      </c>
      <c r="BV1" s="3">
        <v>40962</v>
      </c>
      <c r="BW1" s="3">
        <v>40962</v>
      </c>
      <c r="BX1" s="6"/>
      <c r="BY1" s="3">
        <v>40961</v>
      </c>
      <c r="BZ1" s="3">
        <v>40961</v>
      </c>
      <c r="CA1" s="3">
        <v>40961</v>
      </c>
      <c r="CB1" s="3">
        <v>40961</v>
      </c>
      <c r="CC1" s="3">
        <v>40961</v>
      </c>
      <c r="CD1" s="3">
        <v>40961</v>
      </c>
      <c r="CE1" s="3">
        <v>40961</v>
      </c>
      <c r="CF1" s="3">
        <v>40961</v>
      </c>
      <c r="CG1" s="3">
        <v>40961</v>
      </c>
      <c r="CH1" s="3">
        <v>40961</v>
      </c>
      <c r="CI1" s="3">
        <v>40961</v>
      </c>
      <c r="CJ1" s="3">
        <v>40961</v>
      </c>
      <c r="CK1" s="3">
        <v>40961</v>
      </c>
      <c r="CL1" s="3">
        <v>40961</v>
      </c>
      <c r="CM1" s="3">
        <v>40961</v>
      </c>
      <c r="CN1" s="3">
        <v>40961</v>
      </c>
      <c r="CO1" s="3">
        <v>40961</v>
      </c>
      <c r="CP1" s="6"/>
      <c r="CQ1" s="3">
        <v>40960</v>
      </c>
      <c r="CR1" s="3">
        <v>40960</v>
      </c>
      <c r="CS1" s="3">
        <v>40960</v>
      </c>
      <c r="CT1" s="3">
        <v>40960</v>
      </c>
      <c r="CU1" s="3">
        <v>40960</v>
      </c>
      <c r="CV1" s="3">
        <v>40960</v>
      </c>
      <c r="CW1" s="3">
        <v>40961</v>
      </c>
      <c r="CX1" s="3">
        <v>40961</v>
      </c>
      <c r="CY1" s="3">
        <v>40961</v>
      </c>
      <c r="CZ1" s="3">
        <v>40961</v>
      </c>
      <c r="DA1" s="3">
        <v>40961</v>
      </c>
      <c r="DB1" s="3">
        <v>40961</v>
      </c>
      <c r="DC1" s="6"/>
      <c r="DD1" s="3">
        <v>40960</v>
      </c>
      <c r="DE1" s="3">
        <v>40960</v>
      </c>
      <c r="DF1" s="3">
        <v>40960</v>
      </c>
      <c r="DG1" s="3">
        <v>40960</v>
      </c>
      <c r="DH1" s="3">
        <v>40960</v>
      </c>
      <c r="DI1" s="3">
        <v>40960</v>
      </c>
      <c r="DJ1" s="3">
        <v>40960</v>
      </c>
      <c r="DK1" s="3">
        <v>40961</v>
      </c>
      <c r="DL1" s="3">
        <v>40961</v>
      </c>
      <c r="DM1" s="3">
        <v>40961</v>
      </c>
      <c r="DN1" s="3">
        <v>40961</v>
      </c>
      <c r="DO1" s="3">
        <v>40961</v>
      </c>
      <c r="DP1" s="61"/>
    </row>
    <row r="2" spans="1:120">
      <c r="A2" t="s">
        <v>11</v>
      </c>
      <c r="B2" s="5" t="s">
        <v>14</v>
      </c>
      <c r="C2" t="s">
        <v>14</v>
      </c>
      <c r="D2" t="s">
        <v>14</v>
      </c>
      <c r="E2" t="s">
        <v>14</v>
      </c>
      <c r="F2" t="s">
        <v>14</v>
      </c>
      <c r="G2" t="s">
        <v>14</v>
      </c>
      <c r="H2" t="s">
        <v>14</v>
      </c>
      <c r="I2" t="s">
        <v>14</v>
      </c>
      <c r="J2" t="s">
        <v>14</v>
      </c>
      <c r="K2" s="6"/>
      <c r="L2" t="s">
        <v>14</v>
      </c>
      <c r="M2" t="s">
        <v>14</v>
      </c>
      <c r="N2" t="s">
        <v>14</v>
      </c>
      <c r="O2" t="s">
        <v>14</v>
      </c>
      <c r="P2" t="s">
        <v>14</v>
      </c>
      <c r="Q2" t="s">
        <v>14</v>
      </c>
      <c r="R2" t="s">
        <v>14</v>
      </c>
      <c r="S2" t="s">
        <v>14</v>
      </c>
      <c r="T2" t="s">
        <v>14</v>
      </c>
      <c r="U2" t="s">
        <v>14</v>
      </c>
      <c r="V2" s="6"/>
      <c r="W2" t="s">
        <v>27</v>
      </c>
      <c r="X2" t="s">
        <v>27</v>
      </c>
      <c r="Y2" t="s">
        <v>27</v>
      </c>
      <c r="Z2" t="s">
        <v>27</v>
      </c>
      <c r="AA2" t="s">
        <v>27</v>
      </c>
      <c r="AB2" t="s">
        <v>27</v>
      </c>
      <c r="AC2" t="s">
        <v>27</v>
      </c>
      <c r="AD2" t="s">
        <v>27</v>
      </c>
      <c r="AE2" t="s">
        <v>27</v>
      </c>
      <c r="AF2" s="6"/>
      <c r="AG2" t="s">
        <v>27</v>
      </c>
      <c r="AH2" t="s">
        <v>27</v>
      </c>
      <c r="AI2" s="6"/>
      <c r="AJ2" t="s">
        <v>36</v>
      </c>
      <c r="AK2" t="s">
        <v>36</v>
      </c>
      <c r="AL2" t="s">
        <v>36</v>
      </c>
      <c r="AM2" t="s">
        <v>36</v>
      </c>
      <c r="AN2" t="s">
        <v>36</v>
      </c>
      <c r="AO2" t="s">
        <v>36</v>
      </c>
      <c r="AP2" t="s">
        <v>36</v>
      </c>
      <c r="AQ2" t="s">
        <v>36</v>
      </c>
      <c r="AR2" t="s">
        <v>36</v>
      </c>
      <c r="AS2" t="s">
        <v>36</v>
      </c>
      <c r="AT2" t="s">
        <v>36</v>
      </c>
      <c r="AU2" t="s">
        <v>36</v>
      </c>
      <c r="AV2" s="6"/>
      <c r="AW2" t="s">
        <v>36</v>
      </c>
      <c r="AX2" t="s">
        <v>36</v>
      </c>
      <c r="AY2" t="s">
        <v>36</v>
      </c>
      <c r="AZ2" t="s">
        <v>36</v>
      </c>
      <c r="BA2" t="s">
        <v>36</v>
      </c>
      <c r="BB2" t="s">
        <v>36</v>
      </c>
      <c r="BC2" t="s">
        <v>36</v>
      </c>
      <c r="BD2" t="s">
        <v>36</v>
      </c>
      <c r="BE2" t="s">
        <v>36</v>
      </c>
      <c r="BF2" t="s">
        <v>36</v>
      </c>
      <c r="BG2" t="s">
        <v>36</v>
      </c>
      <c r="BH2" t="s">
        <v>36</v>
      </c>
      <c r="BI2" s="6"/>
      <c r="BJ2" t="s">
        <v>39</v>
      </c>
      <c r="BK2" t="s">
        <v>39</v>
      </c>
      <c r="BL2" t="s">
        <v>39</v>
      </c>
      <c r="BM2" t="s">
        <v>39</v>
      </c>
      <c r="BN2" t="s">
        <v>39</v>
      </c>
      <c r="BO2" t="s">
        <v>39</v>
      </c>
      <c r="BP2" t="s">
        <v>39</v>
      </c>
      <c r="BQ2" t="s">
        <v>39</v>
      </c>
      <c r="BR2" t="s">
        <v>39</v>
      </c>
      <c r="BS2" t="s">
        <v>39</v>
      </c>
      <c r="BT2" t="s">
        <v>39</v>
      </c>
      <c r="BU2" t="s">
        <v>39</v>
      </c>
      <c r="BV2" t="s">
        <v>39</v>
      </c>
      <c r="BW2" t="s">
        <v>39</v>
      </c>
      <c r="BX2" s="6"/>
      <c r="BY2" t="s">
        <v>70</v>
      </c>
      <c r="BZ2" t="s">
        <v>70</v>
      </c>
      <c r="CA2" t="s">
        <v>70</v>
      </c>
      <c r="CB2" t="s">
        <v>70</v>
      </c>
      <c r="CC2" t="s">
        <v>70</v>
      </c>
      <c r="CD2" t="s">
        <v>70</v>
      </c>
      <c r="CE2" t="s">
        <v>70</v>
      </c>
      <c r="CF2" t="s">
        <v>70</v>
      </c>
      <c r="CG2" t="s">
        <v>70</v>
      </c>
      <c r="CH2" t="s">
        <v>70</v>
      </c>
      <c r="CI2" t="s">
        <v>70</v>
      </c>
      <c r="CJ2" t="s">
        <v>70</v>
      </c>
      <c r="CK2" t="s">
        <v>70</v>
      </c>
      <c r="CL2" t="s">
        <v>70</v>
      </c>
      <c r="CM2" t="s">
        <v>70</v>
      </c>
      <c r="CN2" t="s">
        <v>70</v>
      </c>
      <c r="CO2" t="s">
        <v>70</v>
      </c>
      <c r="CP2" s="6"/>
      <c r="CQ2" t="s">
        <v>105</v>
      </c>
      <c r="CR2" t="s">
        <v>105</v>
      </c>
      <c r="CS2" t="s">
        <v>105</v>
      </c>
      <c r="CT2" t="s">
        <v>105</v>
      </c>
      <c r="CU2" t="s">
        <v>105</v>
      </c>
      <c r="CV2" t="s">
        <v>105</v>
      </c>
      <c r="CW2" t="s">
        <v>105</v>
      </c>
      <c r="CX2" t="s">
        <v>105</v>
      </c>
      <c r="CY2" t="s">
        <v>105</v>
      </c>
      <c r="CZ2" t="s">
        <v>105</v>
      </c>
      <c r="DA2" t="s">
        <v>105</v>
      </c>
      <c r="DB2" t="s">
        <v>105</v>
      </c>
      <c r="DC2" s="6"/>
      <c r="DD2" t="s">
        <v>138</v>
      </c>
      <c r="DE2" t="s">
        <v>138</v>
      </c>
      <c r="DF2" t="s">
        <v>138</v>
      </c>
      <c r="DG2" t="s">
        <v>138</v>
      </c>
      <c r="DH2" t="s">
        <v>138</v>
      </c>
      <c r="DI2" t="s">
        <v>138</v>
      </c>
      <c r="DJ2" t="s">
        <v>138</v>
      </c>
      <c r="DK2" t="s">
        <v>138</v>
      </c>
      <c r="DL2" t="s">
        <v>138</v>
      </c>
      <c r="DM2" t="s">
        <v>138</v>
      </c>
      <c r="DN2" t="s">
        <v>138</v>
      </c>
      <c r="DO2" t="s">
        <v>138</v>
      </c>
      <c r="DP2" s="61"/>
    </row>
    <row r="3" spans="1:120" ht="15" customHeight="1">
      <c r="A3" t="s">
        <v>4</v>
      </c>
      <c r="B3" s="5">
        <v>1</v>
      </c>
      <c r="C3">
        <v>1</v>
      </c>
      <c r="D3">
        <v>2</v>
      </c>
      <c r="E3">
        <v>2</v>
      </c>
      <c r="F3">
        <v>3</v>
      </c>
      <c r="G3">
        <v>3</v>
      </c>
      <c r="H3">
        <v>4</v>
      </c>
      <c r="I3">
        <v>4</v>
      </c>
      <c r="J3">
        <v>5</v>
      </c>
      <c r="K3" s="6"/>
      <c r="L3">
        <v>6</v>
      </c>
      <c r="M3">
        <v>6</v>
      </c>
      <c r="N3">
        <v>7</v>
      </c>
      <c r="O3">
        <v>7</v>
      </c>
      <c r="P3">
        <v>8</v>
      </c>
      <c r="Q3">
        <v>8</v>
      </c>
      <c r="R3">
        <v>9</v>
      </c>
      <c r="S3">
        <v>9</v>
      </c>
      <c r="T3">
        <v>10</v>
      </c>
      <c r="U3">
        <v>10</v>
      </c>
      <c r="V3" s="6"/>
      <c r="W3">
        <v>1</v>
      </c>
      <c r="X3">
        <v>1</v>
      </c>
      <c r="Y3">
        <v>2</v>
      </c>
      <c r="Z3">
        <v>2</v>
      </c>
      <c r="AA3">
        <v>3</v>
      </c>
      <c r="AB3">
        <v>3</v>
      </c>
      <c r="AC3">
        <v>4</v>
      </c>
      <c r="AD3">
        <v>4</v>
      </c>
      <c r="AE3">
        <v>5</v>
      </c>
      <c r="AF3" s="6"/>
      <c r="AG3">
        <v>1</v>
      </c>
      <c r="AH3">
        <v>2</v>
      </c>
      <c r="AI3" s="6"/>
      <c r="AJ3">
        <v>1</v>
      </c>
      <c r="AK3">
        <v>1</v>
      </c>
      <c r="AL3">
        <v>2</v>
      </c>
      <c r="AM3">
        <v>2</v>
      </c>
      <c r="AN3">
        <v>3</v>
      </c>
      <c r="AO3">
        <v>3</v>
      </c>
      <c r="AP3">
        <v>4</v>
      </c>
      <c r="AQ3">
        <v>4</v>
      </c>
      <c r="AR3">
        <v>5</v>
      </c>
      <c r="AS3">
        <v>5</v>
      </c>
      <c r="AT3">
        <v>6</v>
      </c>
      <c r="AU3">
        <v>6</v>
      </c>
      <c r="AV3" s="6"/>
      <c r="AW3">
        <v>1</v>
      </c>
      <c r="AX3">
        <v>1</v>
      </c>
      <c r="AY3">
        <v>2</v>
      </c>
      <c r="AZ3">
        <v>2</v>
      </c>
      <c r="BA3">
        <v>3</v>
      </c>
      <c r="BB3">
        <v>3</v>
      </c>
      <c r="BC3">
        <v>4</v>
      </c>
      <c r="BD3">
        <v>4</v>
      </c>
      <c r="BE3">
        <v>5</v>
      </c>
      <c r="BF3">
        <v>5</v>
      </c>
      <c r="BG3">
        <v>6</v>
      </c>
      <c r="BH3">
        <v>6</v>
      </c>
      <c r="BI3" s="6"/>
      <c r="BJ3">
        <v>1</v>
      </c>
      <c r="BK3">
        <v>2</v>
      </c>
      <c r="BL3">
        <v>3</v>
      </c>
      <c r="BM3">
        <v>4</v>
      </c>
      <c r="BN3">
        <v>5</v>
      </c>
      <c r="BO3">
        <v>6</v>
      </c>
      <c r="BP3">
        <v>7</v>
      </c>
      <c r="BQ3">
        <v>8</v>
      </c>
      <c r="BR3">
        <v>9</v>
      </c>
      <c r="BS3">
        <v>10</v>
      </c>
      <c r="BT3">
        <v>11</v>
      </c>
      <c r="BU3">
        <v>12</v>
      </c>
      <c r="BV3">
        <v>13</v>
      </c>
      <c r="BW3">
        <v>14</v>
      </c>
      <c r="BX3" s="6"/>
      <c r="BY3">
        <v>1</v>
      </c>
      <c r="BZ3">
        <v>1</v>
      </c>
      <c r="CA3">
        <v>2</v>
      </c>
      <c r="CB3">
        <v>2</v>
      </c>
      <c r="CC3">
        <v>3</v>
      </c>
      <c r="CD3">
        <v>3</v>
      </c>
      <c r="CE3">
        <v>4</v>
      </c>
      <c r="CF3">
        <v>4</v>
      </c>
      <c r="CG3">
        <v>5</v>
      </c>
      <c r="CH3">
        <v>6</v>
      </c>
      <c r="CI3">
        <v>7</v>
      </c>
      <c r="CJ3">
        <v>7</v>
      </c>
      <c r="CK3">
        <v>8</v>
      </c>
      <c r="CL3">
        <v>8</v>
      </c>
      <c r="CM3">
        <v>9</v>
      </c>
      <c r="CN3">
        <v>10</v>
      </c>
      <c r="CO3">
        <v>10</v>
      </c>
      <c r="CP3" s="6"/>
      <c r="CQ3">
        <v>1</v>
      </c>
      <c r="CR3">
        <v>2</v>
      </c>
      <c r="CS3">
        <v>3</v>
      </c>
      <c r="CT3">
        <v>4</v>
      </c>
      <c r="CU3">
        <v>5</v>
      </c>
      <c r="CV3">
        <v>6</v>
      </c>
      <c r="CW3">
        <v>8</v>
      </c>
      <c r="CX3">
        <v>10</v>
      </c>
      <c r="CY3">
        <v>7</v>
      </c>
      <c r="CZ3">
        <v>9</v>
      </c>
      <c r="DA3">
        <v>11</v>
      </c>
      <c r="DB3">
        <v>12</v>
      </c>
      <c r="DC3" s="6"/>
      <c r="DD3">
        <v>1</v>
      </c>
      <c r="DE3">
        <v>2</v>
      </c>
      <c r="DF3">
        <v>3</v>
      </c>
      <c r="DG3">
        <v>4</v>
      </c>
      <c r="DH3">
        <v>5</v>
      </c>
      <c r="DI3">
        <v>6</v>
      </c>
      <c r="DJ3">
        <v>7</v>
      </c>
      <c r="DK3">
        <v>1</v>
      </c>
      <c r="DL3">
        <v>2</v>
      </c>
      <c r="DM3">
        <v>3</v>
      </c>
      <c r="DN3">
        <v>4</v>
      </c>
      <c r="DO3">
        <v>5</v>
      </c>
      <c r="DP3" s="61"/>
    </row>
    <row r="4" spans="1:120">
      <c r="A4" t="s">
        <v>0</v>
      </c>
      <c r="B4" s="5" t="s">
        <v>15</v>
      </c>
      <c r="C4" t="s">
        <v>15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s="6"/>
      <c r="L4" t="s">
        <v>15</v>
      </c>
      <c r="M4" t="s">
        <v>15</v>
      </c>
      <c r="N4" t="s">
        <v>15</v>
      </c>
      <c r="O4" t="s">
        <v>15</v>
      </c>
      <c r="P4" t="s">
        <v>15</v>
      </c>
      <c r="Q4" t="s">
        <v>15</v>
      </c>
      <c r="R4" t="s">
        <v>15</v>
      </c>
      <c r="S4" t="s">
        <v>15</v>
      </c>
      <c r="T4" t="s">
        <v>15</v>
      </c>
      <c r="U4" t="s">
        <v>15</v>
      </c>
      <c r="V4" s="6"/>
      <c r="W4" t="s">
        <v>28</v>
      </c>
      <c r="X4" t="s">
        <v>28</v>
      </c>
      <c r="Y4" t="s">
        <v>28</v>
      </c>
      <c r="Z4" t="s">
        <v>28</v>
      </c>
      <c r="AA4" t="s">
        <v>28</v>
      </c>
      <c r="AB4" t="s">
        <v>28</v>
      </c>
      <c r="AC4" t="s">
        <v>28</v>
      </c>
      <c r="AD4" t="s">
        <v>28</v>
      </c>
      <c r="AE4" t="s">
        <v>28</v>
      </c>
      <c r="AF4" s="6"/>
      <c r="AG4" t="s">
        <v>35</v>
      </c>
      <c r="AH4" t="s">
        <v>35</v>
      </c>
      <c r="AI4" s="6"/>
      <c r="AJ4" t="s">
        <v>37</v>
      </c>
      <c r="AK4" t="s">
        <v>37</v>
      </c>
      <c r="AL4" t="s">
        <v>37</v>
      </c>
      <c r="AM4" t="s">
        <v>37</v>
      </c>
      <c r="AN4" t="s">
        <v>37</v>
      </c>
      <c r="AO4" t="s">
        <v>37</v>
      </c>
      <c r="AP4" t="s">
        <v>37</v>
      </c>
      <c r="AQ4" t="s">
        <v>37</v>
      </c>
      <c r="AR4" t="s">
        <v>37</v>
      </c>
      <c r="AS4" t="s">
        <v>37</v>
      </c>
      <c r="AT4" t="s">
        <v>37</v>
      </c>
      <c r="AU4" t="s">
        <v>37</v>
      </c>
      <c r="AV4" s="6"/>
      <c r="AW4" t="s">
        <v>37</v>
      </c>
      <c r="AX4" t="s">
        <v>37</v>
      </c>
      <c r="AY4" t="s">
        <v>37</v>
      </c>
      <c r="AZ4" t="s">
        <v>37</v>
      </c>
      <c r="BA4" t="s">
        <v>37</v>
      </c>
      <c r="BB4" t="s">
        <v>37</v>
      </c>
      <c r="BC4" t="s">
        <v>37</v>
      </c>
      <c r="BD4" t="s">
        <v>37</v>
      </c>
      <c r="BE4" t="s">
        <v>37</v>
      </c>
      <c r="BF4" t="s">
        <v>37</v>
      </c>
      <c r="BG4" t="s">
        <v>37</v>
      </c>
      <c r="BH4" t="s">
        <v>37</v>
      </c>
      <c r="BI4" s="6"/>
      <c r="BJ4" t="s">
        <v>40</v>
      </c>
      <c r="BK4" t="s">
        <v>40</v>
      </c>
      <c r="BL4" t="s">
        <v>40</v>
      </c>
      <c r="BM4" t="s">
        <v>40</v>
      </c>
      <c r="BN4" t="s">
        <v>40</v>
      </c>
      <c r="BO4" t="s">
        <v>40</v>
      </c>
      <c r="BP4" t="s">
        <v>40</v>
      </c>
      <c r="BQ4" t="s">
        <v>40</v>
      </c>
      <c r="BR4" t="s">
        <v>40</v>
      </c>
      <c r="BS4" t="s">
        <v>40</v>
      </c>
      <c r="BT4" t="s">
        <v>40</v>
      </c>
      <c r="BU4" t="s">
        <v>40</v>
      </c>
      <c r="BV4" t="s">
        <v>40</v>
      </c>
      <c r="BW4" t="s">
        <v>40</v>
      </c>
      <c r="BX4" s="6"/>
      <c r="BY4" t="s">
        <v>28</v>
      </c>
      <c r="BZ4" t="s">
        <v>28</v>
      </c>
      <c r="CA4" t="s">
        <v>28</v>
      </c>
      <c r="CB4" t="s">
        <v>28</v>
      </c>
      <c r="CC4" t="s">
        <v>28</v>
      </c>
      <c r="CD4" t="s">
        <v>28</v>
      </c>
      <c r="CE4" t="s">
        <v>28</v>
      </c>
      <c r="CF4" t="s">
        <v>28</v>
      </c>
      <c r="CG4" t="s">
        <v>28</v>
      </c>
      <c r="CH4" t="s">
        <v>28</v>
      </c>
      <c r="CI4" t="s">
        <v>28</v>
      </c>
      <c r="CJ4" t="s">
        <v>28</v>
      </c>
      <c r="CK4" t="s">
        <v>28</v>
      </c>
      <c r="CL4" t="s">
        <v>28</v>
      </c>
      <c r="CM4" t="s">
        <v>28</v>
      </c>
      <c r="CN4" t="s">
        <v>28</v>
      </c>
      <c r="CO4" t="s">
        <v>28</v>
      </c>
      <c r="CP4" s="6"/>
      <c r="CQ4" t="s">
        <v>40</v>
      </c>
      <c r="CR4" t="s">
        <v>40</v>
      </c>
      <c r="CS4" t="s">
        <v>40</v>
      </c>
      <c r="CT4" t="s">
        <v>40</v>
      </c>
      <c r="CU4" t="s">
        <v>40</v>
      </c>
      <c r="CV4" t="s">
        <v>40</v>
      </c>
      <c r="CW4" t="s">
        <v>40</v>
      </c>
      <c r="CX4" t="s">
        <v>40</v>
      </c>
      <c r="CY4" t="s">
        <v>40</v>
      </c>
      <c r="CZ4" t="s">
        <v>40</v>
      </c>
      <c r="DA4" t="s">
        <v>40</v>
      </c>
      <c r="DB4" t="s">
        <v>92</v>
      </c>
      <c r="DC4" s="6"/>
      <c r="DD4" t="s">
        <v>90</v>
      </c>
      <c r="DE4" t="s">
        <v>90</v>
      </c>
      <c r="DF4" t="s">
        <v>90</v>
      </c>
      <c r="DG4" t="s">
        <v>90</v>
      </c>
      <c r="DH4" t="s">
        <v>90</v>
      </c>
      <c r="DI4" t="s">
        <v>90</v>
      </c>
      <c r="DJ4" t="s">
        <v>37</v>
      </c>
      <c r="DK4" t="s">
        <v>37</v>
      </c>
      <c r="DL4" t="s">
        <v>37</v>
      </c>
      <c r="DM4" t="s">
        <v>37</v>
      </c>
      <c r="DN4" t="s">
        <v>37</v>
      </c>
      <c r="DO4" t="s">
        <v>37</v>
      </c>
      <c r="DP4" s="61"/>
    </row>
    <row r="5" spans="1:120">
      <c r="A5" t="s">
        <v>2</v>
      </c>
      <c r="B5" s="5">
        <f>AVERAGE(110,101)</f>
        <v>105.5</v>
      </c>
      <c r="C5">
        <f>AVERAGE(110,101)</f>
        <v>105.5</v>
      </c>
      <c r="D5">
        <f>AVERAGE(148,124)</f>
        <v>136</v>
      </c>
      <c r="E5">
        <f>AVERAGE(148,124)</f>
        <v>136</v>
      </c>
      <c r="F5">
        <f>AVERAGE(88,60)</f>
        <v>74</v>
      </c>
      <c r="G5">
        <f>AVERAGE(88,60)</f>
        <v>74</v>
      </c>
      <c r="H5">
        <f>AVERAGE(56,56.4)</f>
        <v>56.2</v>
      </c>
      <c r="I5">
        <f>AVERAGE(56,56.4)</f>
        <v>56.2</v>
      </c>
      <c r="J5">
        <f>AVERAGE(34,35)</f>
        <v>34.5</v>
      </c>
      <c r="K5" s="6"/>
      <c r="L5">
        <f>AVERAGE(181,139)</f>
        <v>160</v>
      </c>
      <c r="M5">
        <f>AVERAGE(181,139)</f>
        <v>160</v>
      </c>
      <c r="N5">
        <f>AVERAGE(159,188)</f>
        <v>173.5</v>
      </c>
      <c r="O5">
        <f>AVERAGE(159,188)</f>
        <v>173.5</v>
      </c>
      <c r="P5">
        <f>AVERAGE(93,83)</f>
        <v>88</v>
      </c>
      <c r="Q5">
        <f>AVERAGE(93,83)</f>
        <v>88</v>
      </c>
      <c r="R5">
        <f>AVERAGE(80,55)</f>
        <v>67.5</v>
      </c>
      <c r="S5">
        <f>AVERAGE(80,55)</f>
        <v>67.5</v>
      </c>
      <c r="T5">
        <f>AVERAGE(48,46)</f>
        <v>47</v>
      </c>
      <c r="U5">
        <f>AVERAGE(48,46)</f>
        <v>47</v>
      </c>
      <c r="V5" s="6"/>
      <c r="W5">
        <v>144</v>
      </c>
      <c r="X5">
        <v>144</v>
      </c>
      <c r="Y5">
        <v>120</v>
      </c>
      <c r="Z5">
        <v>120</v>
      </c>
      <c r="AA5">
        <v>110</v>
      </c>
      <c r="AB5">
        <v>110</v>
      </c>
      <c r="AC5">
        <v>105</v>
      </c>
      <c r="AD5">
        <v>105</v>
      </c>
      <c r="AE5">
        <v>115</v>
      </c>
      <c r="AF5" s="6"/>
      <c r="AI5" s="6"/>
      <c r="AV5" s="6"/>
      <c r="BI5" s="6"/>
      <c r="BX5" s="6"/>
      <c r="CP5" s="6"/>
      <c r="CQ5" s="40">
        <f>AVERAGE(33.87,39.87)</f>
        <v>36.869999999999997</v>
      </c>
      <c r="CR5" s="40">
        <f>AVERAGE(33.87,39.87)</f>
        <v>36.869999999999997</v>
      </c>
      <c r="CS5" s="40">
        <f>AVERAGE(63.87,60.87)</f>
        <v>62.37</v>
      </c>
      <c r="CT5" s="40">
        <f>AVERAGE(76.87,79.87)</f>
        <v>78.37</v>
      </c>
      <c r="CU5" s="40">
        <f>AVERAGE(75,62)</f>
        <v>68.5</v>
      </c>
      <c r="CV5" s="40">
        <f>AVERAGE(60.87,63.87)</f>
        <v>62.37</v>
      </c>
      <c r="CW5" s="40">
        <f>AVERAGE(52,40)</f>
        <v>46</v>
      </c>
      <c r="CX5" s="40">
        <f>AVERAGE(91,96)</f>
        <v>93.5</v>
      </c>
      <c r="CY5" s="40">
        <f>AVERAGE(107,106)</f>
        <v>106.5</v>
      </c>
      <c r="CZ5" s="40">
        <f>AVERAGE(101,112)</f>
        <v>106.5</v>
      </c>
      <c r="DA5" s="40">
        <f>AVERAGE(128,134)</f>
        <v>131</v>
      </c>
      <c r="DB5" s="40">
        <f>AVERAGE(58,59)</f>
        <v>58.5</v>
      </c>
      <c r="DC5" s="6"/>
      <c r="DP5" s="61"/>
    </row>
    <row r="6" spans="1:120">
      <c r="A6" t="s">
        <v>3</v>
      </c>
      <c r="B6" s="5">
        <v>3</v>
      </c>
      <c r="C6">
        <v>3</v>
      </c>
      <c r="D6">
        <v>3</v>
      </c>
      <c r="E6">
        <v>3</v>
      </c>
      <c r="F6">
        <v>2</v>
      </c>
      <c r="G6">
        <v>2</v>
      </c>
      <c r="H6">
        <v>2</v>
      </c>
      <c r="I6">
        <v>2</v>
      </c>
      <c r="J6">
        <v>1</v>
      </c>
      <c r="K6" s="6"/>
      <c r="L6">
        <v>3</v>
      </c>
      <c r="M6">
        <v>3</v>
      </c>
      <c r="N6">
        <v>3</v>
      </c>
      <c r="O6">
        <v>3</v>
      </c>
      <c r="P6">
        <v>2</v>
      </c>
      <c r="Q6">
        <v>2</v>
      </c>
      <c r="R6">
        <v>2</v>
      </c>
      <c r="S6">
        <v>2</v>
      </c>
      <c r="T6">
        <v>1</v>
      </c>
      <c r="U6">
        <v>1</v>
      </c>
      <c r="V6" s="6"/>
      <c r="W6">
        <v>3</v>
      </c>
      <c r="X6">
        <v>3</v>
      </c>
      <c r="Y6">
        <v>3</v>
      </c>
      <c r="Z6">
        <v>3</v>
      </c>
      <c r="AA6">
        <v>3</v>
      </c>
      <c r="AB6">
        <v>3</v>
      </c>
      <c r="AC6">
        <v>3</v>
      </c>
      <c r="AD6">
        <v>3</v>
      </c>
      <c r="AE6">
        <v>3</v>
      </c>
      <c r="AF6" s="6"/>
      <c r="AG6">
        <v>1</v>
      </c>
      <c r="AH6">
        <v>2</v>
      </c>
      <c r="AI6" s="6"/>
      <c r="AJ6">
        <v>3</v>
      </c>
      <c r="AK6">
        <v>3</v>
      </c>
      <c r="AL6">
        <v>3</v>
      </c>
      <c r="AM6">
        <v>3</v>
      </c>
      <c r="AN6">
        <v>2</v>
      </c>
      <c r="AO6">
        <v>2</v>
      </c>
      <c r="AP6">
        <v>2</v>
      </c>
      <c r="AQ6">
        <v>2</v>
      </c>
      <c r="AR6">
        <v>1</v>
      </c>
      <c r="AS6">
        <v>1</v>
      </c>
      <c r="AT6">
        <v>1</v>
      </c>
      <c r="AU6">
        <v>1</v>
      </c>
      <c r="AV6" s="6"/>
      <c r="AW6">
        <v>2</v>
      </c>
      <c r="AX6">
        <v>2</v>
      </c>
      <c r="AY6">
        <v>2</v>
      </c>
      <c r="AZ6">
        <v>2</v>
      </c>
      <c r="BA6">
        <v>2</v>
      </c>
      <c r="BB6">
        <v>2</v>
      </c>
      <c r="BC6">
        <v>3</v>
      </c>
      <c r="BD6">
        <v>3</v>
      </c>
      <c r="BE6">
        <v>3</v>
      </c>
      <c r="BF6">
        <v>3</v>
      </c>
      <c r="BG6">
        <v>2</v>
      </c>
      <c r="BH6">
        <v>2</v>
      </c>
      <c r="BI6" s="6"/>
      <c r="BX6" s="6"/>
      <c r="CP6" s="6"/>
      <c r="CQ6">
        <v>1</v>
      </c>
      <c r="CR6">
        <v>1</v>
      </c>
      <c r="CS6">
        <v>2</v>
      </c>
      <c r="CT6">
        <v>2</v>
      </c>
      <c r="CU6">
        <v>2</v>
      </c>
      <c r="CV6">
        <v>2</v>
      </c>
      <c r="CW6">
        <v>2</v>
      </c>
      <c r="CX6">
        <v>2</v>
      </c>
      <c r="CY6">
        <v>3</v>
      </c>
      <c r="CZ6">
        <v>3</v>
      </c>
      <c r="DA6">
        <v>3</v>
      </c>
      <c r="DB6">
        <v>2</v>
      </c>
      <c r="DC6" s="6"/>
      <c r="DP6" s="61"/>
    </row>
    <row r="7" spans="1:120">
      <c r="A7" t="s">
        <v>9</v>
      </c>
      <c r="B7" s="5"/>
      <c r="K7" s="6"/>
      <c r="V7" s="6"/>
      <c r="AF7" s="6"/>
      <c r="AI7" s="6"/>
      <c r="AV7" s="6"/>
      <c r="BI7" s="6"/>
      <c r="BJ7" t="s">
        <v>41</v>
      </c>
      <c r="BK7" t="s">
        <v>43</v>
      </c>
      <c r="BL7" t="s">
        <v>45</v>
      </c>
      <c r="BM7" t="s">
        <v>47</v>
      </c>
      <c r="BN7" t="s">
        <v>49</v>
      </c>
      <c r="BO7" t="s">
        <v>51</v>
      </c>
      <c r="BP7" t="s">
        <v>53</v>
      </c>
      <c r="BQ7" t="s">
        <v>55</v>
      </c>
      <c r="BR7" t="s">
        <v>58</v>
      </c>
      <c r="BS7" t="s">
        <v>60</v>
      </c>
      <c r="BT7" t="s">
        <v>62</v>
      </c>
      <c r="BU7" t="s">
        <v>64</v>
      </c>
      <c r="BV7" t="s">
        <v>66</v>
      </c>
      <c r="BW7" t="s">
        <v>68</v>
      </c>
      <c r="BX7" s="6"/>
      <c r="BY7" t="s">
        <v>71</v>
      </c>
      <c r="BZ7" t="s">
        <v>71</v>
      </c>
      <c r="CA7" t="s">
        <v>73</v>
      </c>
      <c r="CB7" t="s">
        <v>73</v>
      </c>
      <c r="CC7" t="s">
        <v>75</v>
      </c>
      <c r="CD7" t="s">
        <v>75</v>
      </c>
      <c r="CE7" t="s">
        <v>77</v>
      </c>
      <c r="CF7" t="s">
        <v>77</v>
      </c>
      <c r="CG7" t="s">
        <v>79</v>
      </c>
      <c r="CH7" t="s">
        <v>81</v>
      </c>
      <c r="CI7" t="s">
        <v>82</v>
      </c>
      <c r="CJ7" t="s">
        <v>82</v>
      </c>
      <c r="CK7" t="s">
        <v>84</v>
      </c>
      <c r="CL7" t="s">
        <v>84</v>
      </c>
      <c r="CM7" t="s">
        <v>86</v>
      </c>
      <c r="CN7" t="s">
        <v>88</v>
      </c>
      <c r="CO7" t="s">
        <v>88</v>
      </c>
      <c r="CP7" s="6"/>
      <c r="CQ7" t="s">
        <v>106</v>
      </c>
      <c r="CR7" t="s">
        <v>108</v>
      </c>
      <c r="CS7" t="s">
        <v>110</v>
      </c>
      <c r="CT7" t="s">
        <v>112</v>
      </c>
      <c r="CU7" t="s">
        <v>114</v>
      </c>
      <c r="CV7" t="s">
        <v>116</v>
      </c>
      <c r="CW7" t="s">
        <v>120</v>
      </c>
      <c r="CX7" t="s">
        <v>124</v>
      </c>
      <c r="CY7" t="s">
        <v>118</v>
      </c>
      <c r="CZ7" t="s">
        <v>122</v>
      </c>
      <c r="DA7" t="s">
        <v>126</v>
      </c>
      <c r="DB7" t="s">
        <v>128</v>
      </c>
      <c r="DC7" s="6"/>
      <c r="DD7" t="s">
        <v>139</v>
      </c>
      <c r="DE7" t="s">
        <v>141</v>
      </c>
      <c r="DF7" t="s">
        <v>142</v>
      </c>
      <c r="DG7" t="s">
        <v>143</v>
      </c>
      <c r="DH7" t="s">
        <v>144</v>
      </c>
      <c r="DI7" t="s">
        <v>145</v>
      </c>
      <c r="DJ7" t="s">
        <v>146</v>
      </c>
      <c r="DK7" t="s">
        <v>147</v>
      </c>
      <c r="DL7" t="s">
        <v>148</v>
      </c>
      <c r="DM7" t="s">
        <v>149</v>
      </c>
      <c r="DN7" t="s">
        <v>150</v>
      </c>
      <c r="DO7" t="s">
        <v>151</v>
      </c>
      <c r="DP7" s="61"/>
    </row>
    <row r="8" spans="1:120">
      <c r="A8" t="s">
        <v>10</v>
      </c>
      <c r="B8" s="5"/>
      <c r="K8" s="6"/>
      <c r="V8" s="6"/>
      <c r="AF8" s="6"/>
      <c r="AI8" s="6"/>
      <c r="AV8" s="6"/>
      <c r="BI8" s="6"/>
      <c r="BJ8" t="s">
        <v>42</v>
      </c>
      <c r="BK8" t="s">
        <v>44</v>
      </c>
      <c r="BL8" t="s">
        <v>46</v>
      </c>
      <c r="BM8" t="s">
        <v>48</v>
      </c>
      <c r="BN8" t="s">
        <v>50</v>
      </c>
      <c r="BO8" t="s">
        <v>52</v>
      </c>
      <c r="BP8" t="s">
        <v>54</v>
      </c>
      <c r="BQ8" t="s">
        <v>56</v>
      </c>
      <c r="BR8" t="s">
        <v>59</v>
      </c>
      <c r="BS8" t="s">
        <v>61</v>
      </c>
      <c r="BT8" t="s">
        <v>63</v>
      </c>
      <c r="BU8" t="s">
        <v>65</v>
      </c>
      <c r="BV8" t="s">
        <v>67</v>
      </c>
      <c r="BW8" t="s">
        <v>69</v>
      </c>
      <c r="BX8" s="6"/>
      <c r="BY8" t="s">
        <v>72</v>
      </c>
      <c r="BZ8" t="s">
        <v>72</v>
      </c>
      <c r="CA8" t="s">
        <v>74</v>
      </c>
      <c r="CB8" t="s">
        <v>74</v>
      </c>
      <c r="CC8" t="s">
        <v>76</v>
      </c>
      <c r="CD8" t="s">
        <v>76</v>
      </c>
      <c r="CE8" t="s">
        <v>78</v>
      </c>
      <c r="CF8" t="s">
        <v>78</v>
      </c>
      <c r="CG8" t="s">
        <v>80</v>
      </c>
      <c r="CH8" t="s">
        <v>80</v>
      </c>
      <c r="CI8" t="s">
        <v>83</v>
      </c>
      <c r="CJ8" t="s">
        <v>83</v>
      </c>
      <c r="CK8" t="s">
        <v>85</v>
      </c>
      <c r="CL8" t="s">
        <v>85</v>
      </c>
      <c r="CM8" t="s">
        <v>87</v>
      </c>
      <c r="CN8" t="s">
        <v>89</v>
      </c>
      <c r="CO8" t="s">
        <v>89</v>
      </c>
      <c r="CP8" s="6"/>
      <c r="CQ8" t="s">
        <v>107</v>
      </c>
      <c r="CR8" t="s">
        <v>109</v>
      </c>
      <c r="CS8" t="s">
        <v>111</v>
      </c>
      <c r="CT8" t="s">
        <v>113</v>
      </c>
      <c r="CU8" t="s">
        <v>115</v>
      </c>
      <c r="CV8" t="s">
        <v>117</v>
      </c>
      <c r="CW8" t="s">
        <v>121</v>
      </c>
      <c r="CX8" t="s">
        <v>125</v>
      </c>
      <c r="CY8" t="s">
        <v>119</v>
      </c>
      <c r="CZ8" t="s">
        <v>123</v>
      </c>
      <c r="DA8" t="s">
        <v>127</v>
      </c>
      <c r="DB8" t="s">
        <v>129</v>
      </c>
      <c r="DC8" s="6"/>
      <c r="DD8" t="s">
        <v>140</v>
      </c>
      <c r="DE8" t="s">
        <v>152</v>
      </c>
      <c r="DF8" t="s">
        <v>153</v>
      </c>
      <c r="DG8" t="s">
        <v>154</v>
      </c>
      <c r="DH8" t="s">
        <v>155</v>
      </c>
      <c r="DI8" t="s">
        <v>156</v>
      </c>
      <c r="DJ8" t="s">
        <v>157</v>
      </c>
      <c r="DK8" t="s">
        <v>158</v>
      </c>
      <c r="DL8" t="s">
        <v>159</v>
      </c>
      <c r="DM8" t="s">
        <v>154</v>
      </c>
      <c r="DN8" t="s">
        <v>160</v>
      </c>
      <c r="DO8" t="s">
        <v>161</v>
      </c>
      <c r="DP8" s="61"/>
    </row>
    <row r="9" spans="1:120">
      <c r="A9" t="s">
        <v>5</v>
      </c>
      <c r="B9" s="5"/>
      <c r="K9" s="6"/>
      <c r="V9" s="6"/>
      <c r="AF9" s="6"/>
      <c r="AI9" s="6"/>
      <c r="AV9" s="6"/>
      <c r="BI9" s="6"/>
      <c r="BX9" s="6"/>
      <c r="CP9" s="6"/>
      <c r="CQ9">
        <v>6.1</v>
      </c>
      <c r="CR9">
        <v>11.5</v>
      </c>
      <c r="CS9">
        <v>13.05</v>
      </c>
      <c r="CT9">
        <v>14.05</v>
      </c>
      <c r="CU9">
        <v>16.149999999999999</v>
      </c>
      <c r="CV9">
        <v>17.2</v>
      </c>
      <c r="CW9">
        <v>9.1999999999999993</v>
      </c>
      <c r="CX9">
        <v>13.15</v>
      </c>
      <c r="CY9">
        <v>6.35</v>
      </c>
      <c r="CZ9">
        <v>11.15</v>
      </c>
      <c r="DA9">
        <v>15.5</v>
      </c>
      <c r="DB9">
        <v>6.25</v>
      </c>
      <c r="DC9" s="6"/>
      <c r="DP9" s="61"/>
    </row>
    <row r="10" spans="1:120">
      <c r="A10" t="s">
        <v>6</v>
      </c>
      <c r="B10" s="5"/>
      <c r="K10" s="6"/>
      <c r="V10" s="6"/>
      <c r="AF10" s="6"/>
      <c r="AI10" s="6"/>
      <c r="AV10" s="6"/>
      <c r="BI10" s="6"/>
      <c r="BX10" s="6"/>
      <c r="CP10" s="6"/>
      <c r="CQ10">
        <v>6.55</v>
      </c>
      <c r="CR10">
        <v>12.4</v>
      </c>
      <c r="CS10">
        <v>13.55</v>
      </c>
      <c r="CT10">
        <v>15</v>
      </c>
      <c r="CU10">
        <v>17.05</v>
      </c>
      <c r="CV10">
        <v>18.100000000000001</v>
      </c>
      <c r="CW10">
        <v>10.199999999999999</v>
      </c>
      <c r="CX10">
        <v>14.15</v>
      </c>
      <c r="CY10">
        <v>7.25</v>
      </c>
      <c r="CZ10">
        <v>12.15</v>
      </c>
      <c r="DA10">
        <v>16.399999999999999</v>
      </c>
      <c r="DB10">
        <v>7.3</v>
      </c>
      <c r="DC10" s="6"/>
      <c r="DP10" s="61"/>
    </row>
    <row r="11" spans="1:120">
      <c r="A11" t="s">
        <v>16</v>
      </c>
      <c r="B11" s="5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 s="6">
        <v>5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 s="6">
        <v>5</v>
      </c>
      <c r="W11">
        <f>55/60</f>
        <v>0.91666666666666663</v>
      </c>
      <c r="X11">
        <f>55/60</f>
        <v>0.91666666666666663</v>
      </c>
      <c r="Y11">
        <v>2</v>
      </c>
      <c r="Z11">
        <v>2</v>
      </c>
      <c r="AA11">
        <f>(1+10/60)</f>
        <v>1.1666666666666667</v>
      </c>
      <c r="AB11">
        <f>(1+10/60)</f>
        <v>1.1666666666666667</v>
      </c>
      <c r="AC11">
        <f>(1+45/60)</f>
        <v>1.75</v>
      </c>
      <c r="AD11">
        <f>(1+45/60)</f>
        <v>1.75</v>
      </c>
      <c r="AE11">
        <f>(1+10/60)</f>
        <v>1.1666666666666667</v>
      </c>
      <c r="AF11" s="6">
        <f>W11+Y11+AA11+AC11+AE11</f>
        <v>7</v>
      </c>
      <c r="AG11" s="51">
        <v>1</v>
      </c>
      <c r="AH11" s="51">
        <v>1</v>
      </c>
      <c r="AI11" s="6"/>
      <c r="AJ11">
        <f>35/60</f>
        <v>0.58333333333333337</v>
      </c>
      <c r="AK11">
        <f>35/60</f>
        <v>0.58333333333333337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f>45/60</f>
        <v>0.75</v>
      </c>
      <c r="AS11">
        <f>45/60</f>
        <v>0.75</v>
      </c>
      <c r="AT11">
        <f>45/60</f>
        <v>0.75</v>
      </c>
      <c r="AU11">
        <f>45/60</f>
        <v>0.75</v>
      </c>
      <c r="AV11" s="6"/>
      <c r="AW11">
        <v>1</v>
      </c>
      <c r="AX11">
        <v>1</v>
      </c>
      <c r="AY11">
        <v>1</v>
      </c>
      <c r="AZ11">
        <v>1</v>
      </c>
      <c r="BA11">
        <v>0.5</v>
      </c>
      <c r="BB11">
        <v>0.5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 s="6"/>
      <c r="BJ11" s="51">
        <v>1</v>
      </c>
      <c r="BK11" s="51">
        <v>1</v>
      </c>
      <c r="BL11" s="51">
        <v>1</v>
      </c>
      <c r="BM11" s="51">
        <v>1</v>
      </c>
      <c r="BN11" s="51">
        <v>1</v>
      </c>
      <c r="BO11" s="51">
        <v>1</v>
      </c>
      <c r="BP11" s="51">
        <v>1</v>
      </c>
      <c r="BQ11" s="51">
        <v>1</v>
      </c>
      <c r="BR11" s="51">
        <v>1</v>
      </c>
      <c r="BS11" s="51">
        <v>1</v>
      </c>
      <c r="BT11" s="51">
        <v>1</v>
      </c>
      <c r="BU11" s="51">
        <v>1</v>
      </c>
      <c r="BV11" s="51">
        <v>1</v>
      </c>
      <c r="BW11" s="51">
        <v>1</v>
      </c>
      <c r="BX11" s="6"/>
      <c r="BY11" s="51">
        <v>1</v>
      </c>
      <c r="BZ11" s="51">
        <v>1</v>
      </c>
      <c r="CA11" s="51">
        <v>1</v>
      </c>
      <c r="CB11" s="51">
        <v>1</v>
      </c>
      <c r="CC11" s="51">
        <v>1</v>
      </c>
      <c r="CD11" s="51">
        <v>1</v>
      </c>
      <c r="CE11" s="51">
        <v>1</v>
      </c>
      <c r="CF11" s="51">
        <v>1</v>
      </c>
      <c r="CG11" s="51">
        <v>1</v>
      </c>
      <c r="CH11" s="51">
        <v>1</v>
      </c>
      <c r="CI11" s="51">
        <v>1</v>
      </c>
      <c r="CJ11" s="51">
        <v>1</v>
      </c>
      <c r="CK11" s="51">
        <v>1</v>
      </c>
      <c r="CL11" s="51">
        <v>1</v>
      </c>
      <c r="CM11" s="51">
        <v>1</v>
      </c>
      <c r="CN11" s="51">
        <v>1</v>
      </c>
      <c r="CO11" s="51">
        <v>1</v>
      </c>
      <c r="CP11" s="6"/>
      <c r="CQ11">
        <f>(45/60)</f>
        <v>0.75</v>
      </c>
      <c r="CR11">
        <f>50/60</f>
        <v>0.83333333333333337</v>
      </c>
      <c r="CS11">
        <f>50/60</f>
        <v>0.83333333333333337</v>
      </c>
      <c r="CT11">
        <f>50/60</f>
        <v>0.83333333333333337</v>
      </c>
      <c r="CU11">
        <f>50/60</f>
        <v>0.83333333333333337</v>
      </c>
      <c r="CV11">
        <f>50/60</f>
        <v>0.83333333333333337</v>
      </c>
      <c r="CW11">
        <f>100/60</f>
        <v>1.6666666666666667</v>
      </c>
      <c r="CX11">
        <f>100/60</f>
        <v>1.6666666666666667</v>
      </c>
      <c r="CY11">
        <f>50/60</f>
        <v>0.83333333333333337</v>
      </c>
      <c r="CZ11">
        <f>100/60</f>
        <v>1.6666666666666667</v>
      </c>
      <c r="DA11">
        <f>50/60</f>
        <v>0.83333333333333337</v>
      </c>
      <c r="DB11">
        <f>105/60</f>
        <v>1.75</v>
      </c>
      <c r="DC11" s="6"/>
      <c r="DD11" s="51">
        <v>1</v>
      </c>
      <c r="DE11" s="51">
        <v>1</v>
      </c>
      <c r="DF11" s="51">
        <v>1</v>
      </c>
      <c r="DG11" s="51">
        <v>1</v>
      </c>
      <c r="DH11" s="51">
        <v>1</v>
      </c>
      <c r="DI11" s="51">
        <v>1</v>
      </c>
      <c r="DJ11" s="51">
        <v>1</v>
      </c>
      <c r="DK11" s="51">
        <v>1</v>
      </c>
      <c r="DL11" s="51">
        <v>1</v>
      </c>
      <c r="DM11" s="51">
        <v>1</v>
      </c>
      <c r="DN11" s="51">
        <v>1</v>
      </c>
      <c r="DO11" s="51">
        <v>1</v>
      </c>
      <c r="DP11" s="61"/>
    </row>
    <row r="12" spans="1:120">
      <c r="A12" t="s">
        <v>8</v>
      </c>
      <c r="B12" s="5"/>
      <c r="K12" s="6"/>
      <c r="V12" s="6"/>
      <c r="AF12" s="6"/>
      <c r="AI12" s="6"/>
      <c r="AV12" s="6"/>
      <c r="BI12" s="6"/>
      <c r="BX12" s="6"/>
      <c r="CP12" s="6"/>
      <c r="CQ12">
        <v>300</v>
      </c>
      <c r="CR12">
        <v>300</v>
      </c>
      <c r="CS12">
        <v>340</v>
      </c>
      <c r="CT12">
        <v>320</v>
      </c>
      <c r="CU12">
        <v>330</v>
      </c>
      <c r="CV12">
        <v>370</v>
      </c>
      <c r="CW12">
        <v>330</v>
      </c>
      <c r="CX12">
        <v>300</v>
      </c>
      <c r="CY12">
        <v>300</v>
      </c>
      <c r="CZ12">
        <v>330</v>
      </c>
      <c r="DA12">
        <v>300</v>
      </c>
      <c r="DB12">
        <v>300</v>
      </c>
      <c r="DC12" s="6"/>
      <c r="DP12" s="61"/>
    </row>
    <row r="13" spans="1:120" ht="30">
      <c r="A13" s="1" t="s">
        <v>7</v>
      </c>
      <c r="B13" s="5"/>
      <c r="K13" s="6"/>
      <c r="V13" s="6"/>
      <c r="AF13" s="6"/>
      <c r="AI13" s="6"/>
      <c r="AV13" s="6"/>
      <c r="BI13" s="6"/>
      <c r="BX13" s="6"/>
      <c r="CP13" s="6"/>
      <c r="DC13" s="6"/>
      <c r="DP13" s="61"/>
    </row>
    <row r="14" spans="1:120">
      <c r="A14" t="s">
        <v>12</v>
      </c>
      <c r="B14" s="5" t="s">
        <v>17</v>
      </c>
      <c r="C14" t="s">
        <v>17</v>
      </c>
      <c r="D14" t="s">
        <v>18</v>
      </c>
      <c r="E14" t="s">
        <v>18</v>
      </c>
      <c r="F14" t="s">
        <v>19</v>
      </c>
      <c r="G14" t="s">
        <v>19</v>
      </c>
      <c r="H14" t="s">
        <v>20</v>
      </c>
      <c r="I14" t="s">
        <v>20</v>
      </c>
      <c r="J14" t="s">
        <v>20</v>
      </c>
      <c r="K14" s="6">
        <v>69.599999999999994</v>
      </c>
      <c r="L14" t="s">
        <v>22</v>
      </c>
      <c r="M14" t="s">
        <v>22</v>
      </c>
      <c r="N14" t="s">
        <v>23</v>
      </c>
      <c r="O14" t="s">
        <v>23</v>
      </c>
      <c r="P14" t="s">
        <v>24</v>
      </c>
      <c r="Q14" t="s">
        <v>24</v>
      </c>
      <c r="R14" t="s">
        <v>25</v>
      </c>
      <c r="S14" t="s">
        <v>25</v>
      </c>
      <c r="T14" t="s">
        <v>26</v>
      </c>
      <c r="U14" t="s">
        <v>26</v>
      </c>
      <c r="V14" s="6">
        <v>50.49</v>
      </c>
      <c r="W14" t="s">
        <v>23</v>
      </c>
      <c r="X14" t="s">
        <v>23</v>
      </c>
      <c r="Y14" t="s">
        <v>29</v>
      </c>
      <c r="Z14" t="s">
        <v>29</v>
      </c>
      <c r="AA14" t="s">
        <v>30</v>
      </c>
      <c r="AB14" t="s">
        <v>30</v>
      </c>
      <c r="AC14" t="s">
        <v>31</v>
      </c>
      <c r="AD14" t="s">
        <v>31</v>
      </c>
      <c r="AE14" t="s">
        <v>32</v>
      </c>
      <c r="AF14" s="6">
        <v>39.104999999999997</v>
      </c>
      <c r="AG14" s="9">
        <f>20/1000</f>
        <v>0.02</v>
      </c>
      <c r="AH14" s="9">
        <f>30.5/1000</f>
        <v>3.0499999999999999E-2</v>
      </c>
      <c r="AI14" s="6">
        <f>SUM(AG14:AH14)</f>
        <v>5.0500000000000003E-2</v>
      </c>
      <c r="AJ14">
        <v>1.44</v>
      </c>
      <c r="AK14">
        <v>1.44</v>
      </c>
      <c r="AL14">
        <v>0.96</v>
      </c>
      <c r="AM14">
        <v>0.96</v>
      </c>
      <c r="AN14">
        <v>3.36</v>
      </c>
      <c r="AO14">
        <v>3.36</v>
      </c>
      <c r="AP14">
        <v>9.6</v>
      </c>
      <c r="AQ14">
        <v>9.6</v>
      </c>
      <c r="AR14">
        <v>11.52</v>
      </c>
      <c r="AS14">
        <v>11.52</v>
      </c>
      <c r="AT14">
        <v>16.32</v>
      </c>
      <c r="AU14">
        <v>16.32</v>
      </c>
      <c r="AV14" s="6">
        <f>SUM(AJ14:AU14)/2</f>
        <v>43.199999999999989</v>
      </c>
      <c r="AW14">
        <v>2.4</v>
      </c>
      <c r="AX14">
        <v>2.4</v>
      </c>
      <c r="AY14">
        <v>1.92</v>
      </c>
      <c r="AZ14">
        <v>1.92</v>
      </c>
      <c r="BA14">
        <v>0.24</v>
      </c>
      <c r="BB14">
        <v>0.24</v>
      </c>
      <c r="BC14">
        <v>1.2</v>
      </c>
      <c r="BD14">
        <v>1.2</v>
      </c>
      <c r="BE14">
        <v>2.88</v>
      </c>
      <c r="BF14">
        <v>2.88</v>
      </c>
      <c r="BG14">
        <v>9.6</v>
      </c>
      <c r="BH14">
        <v>9.6</v>
      </c>
      <c r="BI14" s="6">
        <f>SUM(AW14:BH14)/2</f>
        <v>18.239999999999998</v>
      </c>
      <c r="BJ14" s="83">
        <f>$BX$14/14</f>
        <v>1.1532857142857142</v>
      </c>
      <c r="BK14" s="83">
        <f t="shared" ref="BK14:BW14" si="0">$BX$14/14</f>
        <v>1.1532857142857142</v>
      </c>
      <c r="BL14" s="83">
        <f t="shared" si="0"/>
        <v>1.1532857142857142</v>
      </c>
      <c r="BM14" s="83">
        <f t="shared" si="0"/>
        <v>1.1532857142857142</v>
      </c>
      <c r="BN14" s="83">
        <f t="shared" si="0"/>
        <v>1.1532857142857142</v>
      </c>
      <c r="BO14" s="83">
        <f t="shared" si="0"/>
        <v>1.1532857142857142</v>
      </c>
      <c r="BP14" s="83">
        <f t="shared" si="0"/>
        <v>1.1532857142857142</v>
      </c>
      <c r="BQ14" s="83">
        <f t="shared" si="0"/>
        <v>1.1532857142857142</v>
      </c>
      <c r="BR14" s="83">
        <f t="shared" si="0"/>
        <v>1.1532857142857142</v>
      </c>
      <c r="BS14" s="83">
        <f t="shared" si="0"/>
        <v>1.1532857142857142</v>
      </c>
      <c r="BT14" s="83">
        <f t="shared" si="0"/>
        <v>1.1532857142857142</v>
      </c>
      <c r="BU14" s="83">
        <f t="shared" si="0"/>
        <v>1.1532857142857142</v>
      </c>
      <c r="BV14" s="83">
        <f t="shared" si="0"/>
        <v>1.1532857142857142</v>
      </c>
      <c r="BW14" s="83">
        <f t="shared" si="0"/>
        <v>1.1532857142857142</v>
      </c>
      <c r="BX14" s="6">
        <v>16.146000000000001</v>
      </c>
      <c r="BY14" s="80">
        <f>$CP$14/10</f>
        <v>1.8640000000000001</v>
      </c>
      <c r="BZ14" s="80"/>
      <c r="CA14" s="80">
        <f>$CP$14/10</f>
        <v>1.8640000000000001</v>
      </c>
      <c r="CB14" s="80"/>
      <c r="CC14" s="80">
        <f>$CP$14/10</f>
        <v>1.8640000000000001</v>
      </c>
      <c r="CD14" s="80"/>
      <c r="CE14" s="80">
        <f>$CP$14/10</f>
        <v>1.8640000000000001</v>
      </c>
      <c r="CF14" s="80"/>
      <c r="CG14" s="80">
        <f t="shared" ref="CG14:CI14" si="1">$CP$14/10</f>
        <v>1.8640000000000001</v>
      </c>
      <c r="CH14" s="80">
        <f t="shared" si="1"/>
        <v>1.8640000000000001</v>
      </c>
      <c r="CI14" s="80">
        <f t="shared" si="1"/>
        <v>1.8640000000000001</v>
      </c>
      <c r="CJ14" s="80"/>
      <c r="CK14" s="80">
        <f>$CP$14/10</f>
        <v>1.8640000000000001</v>
      </c>
      <c r="CL14" s="80"/>
      <c r="CM14" s="80">
        <f>$CP$14/10</f>
        <v>1.8640000000000001</v>
      </c>
      <c r="CN14" s="80">
        <f>$CP$14/10</f>
        <v>1.8640000000000001</v>
      </c>
      <c r="CO14" s="80"/>
      <c r="CP14" s="6">
        <v>18.64</v>
      </c>
      <c r="CQ14">
        <v>0.434</v>
      </c>
      <c r="CR14">
        <v>0.17100000000000001</v>
      </c>
      <c r="CS14">
        <v>0.19700000000000001</v>
      </c>
      <c r="CT14">
        <v>1.008</v>
      </c>
      <c r="CU14">
        <v>1.9059999999999999</v>
      </c>
      <c r="CV14">
        <v>1.9079999999999999</v>
      </c>
      <c r="CW14">
        <v>0.29299999999999998</v>
      </c>
      <c r="CX14">
        <v>0</v>
      </c>
      <c r="CY14">
        <v>0.93400000000000005</v>
      </c>
      <c r="CZ14">
        <v>0.48199999999999998</v>
      </c>
      <c r="DA14">
        <v>0</v>
      </c>
      <c r="DB14">
        <v>31.331</v>
      </c>
      <c r="DC14" s="6"/>
      <c r="DD14" s="80">
        <f>10.89/7</f>
        <v>1.5557142857142858</v>
      </c>
      <c r="DE14" s="80">
        <f t="shared" ref="DE14:DJ14" si="2">10.89/7</f>
        <v>1.5557142857142858</v>
      </c>
      <c r="DF14" s="80">
        <f t="shared" si="2"/>
        <v>1.5557142857142858</v>
      </c>
      <c r="DG14" s="80">
        <f t="shared" si="2"/>
        <v>1.5557142857142858</v>
      </c>
      <c r="DH14" s="80">
        <f t="shared" si="2"/>
        <v>1.5557142857142858</v>
      </c>
      <c r="DI14" s="80">
        <f t="shared" si="2"/>
        <v>1.5557142857142858</v>
      </c>
      <c r="DJ14" s="80">
        <f t="shared" si="2"/>
        <v>1.5557142857142858</v>
      </c>
      <c r="DK14" s="80">
        <f>16.65/5</f>
        <v>3.3299999999999996</v>
      </c>
      <c r="DL14" s="80">
        <f t="shared" ref="DL14:DO14" si="3">16.65/5</f>
        <v>3.3299999999999996</v>
      </c>
      <c r="DM14" s="80">
        <f t="shared" si="3"/>
        <v>3.3299999999999996</v>
      </c>
      <c r="DN14" s="80">
        <f t="shared" si="3"/>
        <v>3.3299999999999996</v>
      </c>
      <c r="DO14" s="80">
        <f t="shared" si="3"/>
        <v>3.3299999999999996</v>
      </c>
      <c r="DP14" s="61"/>
    </row>
    <row r="15" spans="1:120">
      <c r="A15" t="s">
        <v>181</v>
      </c>
      <c r="B15" s="5">
        <v>1</v>
      </c>
      <c r="C15">
        <v>0</v>
      </c>
      <c r="D15">
        <v>1</v>
      </c>
      <c r="E15">
        <v>0</v>
      </c>
      <c r="F15">
        <v>1</v>
      </c>
      <c r="G15">
        <v>0</v>
      </c>
      <c r="H15">
        <v>1</v>
      </c>
      <c r="I15">
        <v>0</v>
      </c>
      <c r="J15">
        <v>3</v>
      </c>
      <c r="K15" s="6"/>
      <c r="L15">
        <v>1</v>
      </c>
      <c r="M15">
        <v>0</v>
      </c>
      <c r="N15">
        <v>1</v>
      </c>
      <c r="O15">
        <v>0</v>
      </c>
      <c r="P15">
        <v>1</v>
      </c>
      <c r="Q15">
        <v>0</v>
      </c>
      <c r="R15">
        <v>1</v>
      </c>
      <c r="S15">
        <v>0</v>
      </c>
      <c r="T15">
        <v>1</v>
      </c>
      <c r="U15">
        <v>0</v>
      </c>
      <c r="V15" s="6"/>
      <c r="W15">
        <v>1</v>
      </c>
      <c r="X15">
        <v>0</v>
      </c>
      <c r="Y15">
        <v>1</v>
      </c>
      <c r="Z15">
        <v>0</v>
      </c>
      <c r="AA15">
        <v>1</v>
      </c>
      <c r="AB15">
        <v>0</v>
      </c>
      <c r="AC15">
        <v>1</v>
      </c>
      <c r="AD15">
        <v>0</v>
      </c>
      <c r="AE15" t="s">
        <v>33</v>
      </c>
      <c r="AF15" s="6"/>
      <c r="AI15" s="6"/>
      <c r="AJ15">
        <v>1</v>
      </c>
      <c r="AK15">
        <v>0</v>
      </c>
      <c r="AL15">
        <v>1</v>
      </c>
      <c r="AM15">
        <v>0</v>
      </c>
      <c r="AN15">
        <v>1</v>
      </c>
      <c r="AO15">
        <v>0</v>
      </c>
      <c r="AP15">
        <v>1</v>
      </c>
      <c r="AQ15">
        <v>0</v>
      </c>
      <c r="AR15">
        <v>1</v>
      </c>
      <c r="AS15">
        <v>0</v>
      </c>
      <c r="AT15">
        <v>1</v>
      </c>
      <c r="AU15">
        <v>0</v>
      </c>
      <c r="AV15" s="6"/>
      <c r="AW15">
        <v>1</v>
      </c>
      <c r="AX15">
        <v>0</v>
      </c>
      <c r="AY15">
        <v>1</v>
      </c>
      <c r="AZ15">
        <v>0</v>
      </c>
      <c r="BA15">
        <v>1</v>
      </c>
      <c r="BB15">
        <v>0</v>
      </c>
      <c r="BC15">
        <v>1</v>
      </c>
      <c r="BD15">
        <v>0</v>
      </c>
      <c r="BE15">
        <v>1</v>
      </c>
      <c r="BF15">
        <v>0</v>
      </c>
      <c r="BG15">
        <v>1</v>
      </c>
      <c r="BH15">
        <v>0</v>
      </c>
      <c r="BI15" s="6"/>
      <c r="BX15" s="6"/>
      <c r="BY15">
        <v>1</v>
      </c>
      <c r="BZ15">
        <v>0</v>
      </c>
      <c r="CA15">
        <v>1</v>
      </c>
      <c r="CB15">
        <v>0</v>
      </c>
      <c r="CC15">
        <v>1</v>
      </c>
      <c r="CD15">
        <v>0</v>
      </c>
      <c r="CE15">
        <v>1</v>
      </c>
      <c r="CF15">
        <v>0</v>
      </c>
      <c r="CG15" t="s">
        <v>57</v>
      </c>
      <c r="CH15" t="s">
        <v>57</v>
      </c>
      <c r="CI15">
        <v>1</v>
      </c>
      <c r="CJ15">
        <v>0</v>
      </c>
      <c r="CK15">
        <v>1</v>
      </c>
      <c r="CL15">
        <v>0</v>
      </c>
      <c r="CM15" t="s">
        <v>57</v>
      </c>
      <c r="CN15">
        <v>1</v>
      </c>
      <c r="CO15">
        <v>0</v>
      </c>
      <c r="CP15" s="6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6"/>
      <c r="DD15" s="40"/>
      <c r="DE15" s="40"/>
      <c r="DF15" s="40"/>
      <c r="DP15" s="61"/>
    </row>
    <row r="16" spans="1:120">
      <c r="K16" s="6"/>
      <c r="V16" s="6"/>
      <c r="AF16" s="6"/>
      <c r="AI16" s="6"/>
      <c r="AV16" s="6"/>
      <c r="BI16" s="6"/>
      <c r="BQ16" t="s">
        <v>57</v>
      </c>
      <c r="BX16" s="6"/>
      <c r="CG16" t="s">
        <v>57</v>
      </c>
      <c r="CH16" t="s">
        <v>57</v>
      </c>
      <c r="CM16" t="s">
        <v>57</v>
      </c>
      <c r="CP16" s="6"/>
      <c r="CQ16" t="s">
        <v>57</v>
      </c>
      <c r="CR16" t="s">
        <v>57</v>
      </c>
      <c r="CS16" t="s">
        <v>57</v>
      </c>
      <c r="CT16" t="s">
        <v>57</v>
      </c>
      <c r="CU16" t="s">
        <v>57</v>
      </c>
      <c r="CV16" t="s">
        <v>57</v>
      </c>
      <c r="CW16" t="s">
        <v>57</v>
      </c>
      <c r="CX16" t="s">
        <v>57</v>
      </c>
      <c r="CY16" t="s">
        <v>57</v>
      </c>
      <c r="CZ16" t="s">
        <v>57</v>
      </c>
      <c r="DA16" t="s">
        <v>57</v>
      </c>
      <c r="DB16" t="s">
        <v>57</v>
      </c>
      <c r="DC16" s="6"/>
      <c r="DP16" s="61"/>
    </row>
    <row r="17" spans="1:120">
      <c r="A17" s="2" t="s">
        <v>13</v>
      </c>
      <c r="K17" s="6"/>
      <c r="V17" s="6"/>
      <c r="AF17" s="6"/>
      <c r="AI17" s="6"/>
      <c r="AV17" s="6"/>
      <c r="BI17" s="6"/>
      <c r="BX17" s="6"/>
      <c r="CP17" s="6"/>
      <c r="DC17" s="6"/>
      <c r="DP17" s="61"/>
    </row>
    <row r="18" spans="1:120">
      <c r="A18">
        <v>10</v>
      </c>
      <c r="B18" s="7">
        <f>xbarco!B18/xbarco!B$69*100</f>
        <v>0</v>
      </c>
      <c r="C18" s="7">
        <f>xbarco!C18/xbarco!C$69*100</f>
        <v>0</v>
      </c>
      <c r="D18" s="7">
        <f>xbarco!D18/xbarco!D$69*100</f>
        <v>0</v>
      </c>
      <c r="E18" s="7">
        <f>xbarco!E18/xbarco!E$69*100</f>
        <v>0</v>
      </c>
      <c r="F18" s="7">
        <f>xbarco!F18/xbarco!F$69*100</f>
        <v>0</v>
      </c>
      <c r="G18" s="7">
        <f>xbarco!G18/xbarco!G$69*100</f>
        <v>0</v>
      </c>
      <c r="H18" s="7">
        <f>xbarco!H18/xbarco!H$69*100</f>
        <v>0</v>
      </c>
      <c r="I18" s="7">
        <f>xbarco!I18/xbarco!I$69*100</f>
        <v>0</v>
      </c>
      <c r="J18" s="7">
        <f>xbarco!J18/xbarco!J$69*100</f>
        <v>0</v>
      </c>
      <c r="K18" s="12">
        <f t="shared" ref="K18:K68" si="4">((B18+C18)*4+(D18+E18)*3+(F18+G18)*25+(H18+I18)*44+J18*44)/120</f>
        <v>0</v>
      </c>
      <c r="L18" s="7">
        <f>xbarco!L18/xbarco!L$69*100</f>
        <v>0</v>
      </c>
      <c r="M18" s="7">
        <f>xbarco!M18/xbarco!M$69*100</f>
        <v>0</v>
      </c>
      <c r="N18" s="7">
        <f>xbarco!N18/xbarco!N$69*100</f>
        <v>0</v>
      </c>
      <c r="O18" s="7">
        <f>xbarco!O18/xbarco!O$69*100</f>
        <v>0</v>
      </c>
      <c r="P18" s="7">
        <f>xbarco!P18/xbarco!P$69*100</f>
        <v>0</v>
      </c>
      <c r="Q18" s="7">
        <f>xbarco!Q18/xbarco!Q$69*100</f>
        <v>0</v>
      </c>
      <c r="R18" s="7">
        <f>xbarco!R18/xbarco!R$69*100</f>
        <v>0</v>
      </c>
      <c r="S18" s="7">
        <f>xbarco!S18/xbarco!S$69*100</f>
        <v>0</v>
      </c>
      <c r="T18" s="7">
        <f>xbarco!T18/xbarco!T$69*100</f>
        <v>0</v>
      </c>
      <c r="U18" s="7">
        <f>xbarco!U18/xbarco!U$69*100</f>
        <v>0</v>
      </c>
      <c r="V18" s="12">
        <f t="shared" ref="V18:V68" si="5">((L18+M18)*1+(N18+O18)*3+(P18+Q18)*14+(R18+S18)*35+(T18+U18)*58)/111</f>
        <v>0</v>
      </c>
      <c r="W18" s="7">
        <f>xbarco!W18/xbarco!W$69*100</f>
        <v>0</v>
      </c>
      <c r="X18" s="7">
        <f>xbarco!X18/xbarco!X$69*100</f>
        <v>0</v>
      </c>
      <c r="Y18" s="7">
        <f>xbarco!Y18/xbarco!Y$69*100</f>
        <v>0</v>
      </c>
      <c r="Z18" s="7">
        <f>xbarco!Z18/xbarco!Z$69*100</f>
        <v>0</v>
      </c>
      <c r="AA18" s="7">
        <f>xbarco!AA18/xbarco!AA$69*100</f>
        <v>0</v>
      </c>
      <c r="AB18" s="7">
        <f>xbarco!AB18/xbarco!AB$69*100</f>
        <v>0</v>
      </c>
      <c r="AC18" s="7">
        <f>xbarco!AC18/xbarco!AC$69*100</f>
        <v>0</v>
      </c>
      <c r="AD18" s="7">
        <f>xbarco!AD18/xbarco!AD$69*100</f>
        <v>0</v>
      </c>
      <c r="AE18" s="7">
        <f>xbarco!AE18/xbarco!AE$69*100</f>
        <v>0</v>
      </c>
      <c r="AF18" s="12">
        <f>((W18+X18)*3+(Y18+Z18)*35+(AA18+AB18)*12+(AC18+AD18)*19+AE18*10)/79</f>
        <v>0</v>
      </c>
      <c r="AG18" s="10">
        <f>xbarco!AG18/xbarco!AG$69*100</f>
        <v>0</v>
      </c>
      <c r="AH18" s="10">
        <f>xbarco!AH18/xbarco!AH$69*100</f>
        <v>0</v>
      </c>
      <c r="AI18" s="14">
        <f>AG18*0.02+AH18*0.0305/0.0505</f>
        <v>0</v>
      </c>
      <c r="AJ18" s="7">
        <f>xbarco!AJ18/xbarco!AJ$69*100</f>
        <v>0</v>
      </c>
      <c r="AK18" s="7">
        <f>xbarco!AK18/xbarco!AK$69*100</f>
        <v>0</v>
      </c>
      <c r="AL18" s="7">
        <f>xbarco!AL18/xbarco!AL$69*100</f>
        <v>0</v>
      </c>
      <c r="AM18" s="7">
        <f>xbarco!AM18/xbarco!AM$69*100</f>
        <v>0</v>
      </c>
      <c r="AN18" s="7">
        <f>xbarco!AN18/xbarco!AN$69*100</f>
        <v>0</v>
      </c>
      <c r="AO18" s="7">
        <f>xbarco!AO18/xbarco!AO$69*100</f>
        <v>0</v>
      </c>
      <c r="AP18" s="7">
        <f>xbarco!AP18/xbarco!AP$69*100</f>
        <v>0</v>
      </c>
      <c r="AQ18" s="7">
        <f>xbarco!AQ18/xbarco!AQ$69*100</f>
        <v>0</v>
      </c>
      <c r="AR18" s="7">
        <f>xbarco!AR18/xbarco!AR$69*100</f>
        <v>0</v>
      </c>
      <c r="AS18" s="7">
        <f>xbarco!AS18/xbarco!AS$69*100</f>
        <v>0</v>
      </c>
      <c r="AT18" s="7">
        <f>xbarco!AT18/xbarco!AT$69*100</f>
        <v>0</v>
      </c>
      <c r="AU18" s="7">
        <f>xbarco!AU18/xbarco!AU$69*100</f>
        <v>0</v>
      </c>
      <c r="AV18" s="12">
        <f>((AJ18+AK18)*1.44+(AL18+AM18)*0.96+(AN18+AO18)*3.36+(AP18+AQ18)*9.6+(AR18+AS18)*11.52+(AT18+AU18)*16.32)/43.2</f>
        <v>0</v>
      </c>
      <c r="AW18" s="7">
        <f>xbarco!AW18/xbarco!AW$69*100</f>
        <v>0</v>
      </c>
      <c r="AX18" s="7">
        <f>xbarco!AX18/xbarco!AX$69*100</f>
        <v>0</v>
      </c>
      <c r="AY18" s="7">
        <f>xbarco!AY18/xbarco!AY$69*100</f>
        <v>0</v>
      </c>
      <c r="AZ18" s="7">
        <f>xbarco!AZ18/xbarco!AZ$69*100</f>
        <v>0</v>
      </c>
      <c r="BA18" s="7">
        <f>xbarco!BA18/xbarco!BA$69*100</f>
        <v>0</v>
      </c>
      <c r="BB18" s="7">
        <f>xbarco!BB18/xbarco!BB$69*100</f>
        <v>0</v>
      </c>
      <c r="BC18" s="7">
        <f>xbarco!BC18/xbarco!BC$69*100</f>
        <v>0</v>
      </c>
      <c r="BD18" s="7">
        <f>xbarco!BD18/xbarco!BD$69*100</f>
        <v>0</v>
      </c>
      <c r="BE18" s="7">
        <f>xbarco!BE18/xbarco!BE$69*100</f>
        <v>0</v>
      </c>
      <c r="BF18" s="7">
        <f>xbarco!BF18/xbarco!BF$69*100</f>
        <v>0</v>
      </c>
      <c r="BG18" s="7">
        <f>xbarco!BG18/xbarco!BG$69*100</f>
        <v>0</v>
      </c>
      <c r="BH18" s="7">
        <f>xbarco!BH18/xbarco!BH$69*100</f>
        <v>0</v>
      </c>
      <c r="BI18" s="12">
        <f>((AW18+AX18)*2.4+(AY18+AZ18)*1.92+(BA18+BB18)*0.24+(BC18+BD18)*1.2+(BE18+BF18)*2.88+(BG18+BH18)*9.6)/18.24</f>
        <v>0</v>
      </c>
      <c r="BJ18" s="10">
        <f>xbarco!BJ18/xbarco!BJ$69*100</f>
        <v>0</v>
      </c>
      <c r="BK18" s="10">
        <f>xbarco!BK18/xbarco!BK$69*100</f>
        <v>0</v>
      </c>
      <c r="BL18" s="10">
        <f>xbarco!BL18/xbarco!BL$69*100</f>
        <v>0</v>
      </c>
      <c r="BM18" s="10">
        <f>xbarco!BM18/xbarco!BM$69*100</f>
        <v>0</v>
      </c>
      <c r="BN18" s="10">
        <f>xbarco!BN18/xbarco!BN$69*100</f>
        <v>0</v>
      </c>
      <c r="BO18" s="10">
        <f>xbarco!BO18/xbarco!BO$69*100</f>
        <v>0</v>
      </c>
      <c r="BP18" s="10">
        <f>xbarco!BP18/xbarco!BP$69*100</f>
        <v>0</v>
      </c>
      <c r="BQ18" s="10"/>
      <c r="BR18" s="10">
        <f>xbarco!BR18/xbarco!BR$69*100</f>
        <v>0</v>
      </c>
      <c r="BS18" s="10">
        <f>xbarco!BS18/xbarco!BS$69*100</f>
        <v>0</v>
      </c>
      <c r="BT18" s="10">
        <f>xbarco!BT18/xbarco!BT$69*100</f>
        <v>0</v>
      </c>
      <c r="BU18" s="10">
        <f>xbarco!BU18/xbarco!BU$69*100</f>
        <v>0</v>
      </c>
      <c r="BV18" s="10">
        <f>xbarco!BV18/xbarco!BV$69*100</f>
        <v>0</v>
      </c>
      <c r="BW18" s="10">
        <f>xbarco!BW18/xbarco!BW$69*100</f>
        <v>0</v>
      </c>
      <c r="BX18" s="14">
        <f>AVERAGE(BJ18:BW18)</f>
        <v>0</v>
      </c>
      <c r="BY18" s="7">
        <f>xbarco!BY18/xbarco!BY$69*100</f>
        <v>0</v>
      </c>
      <c r="BZ18" s="7">
        <f>xbarco!BZ18/xbarco!BZ$69*100</f>
        <v>0</v>
      </c>
      <c r="CA18" s="7">
        <f>xbarco!CA18/xbarco!CA$69*100</f>
        <v>0</v>
      </c>
      <c r="CB18" s="7">
        <f>xbarco!CB18/xbarco!CB$69*100</f>
        <v>0</v>
      </c>
      <c r="CC18" s="7">
        <f>xbarco!CC18/xbarco!CC$69*100</f>
        <v>0</v>
      </c>
      <c r="CD18" s="7">
        <f>xbarco!CD18/xbarco!CD$69*100</f>
        <v>0</v>
      </c>
      <c r="CE18" s="7">
        <f>xbarco!CE18/xbarco!CE$69*100</f>
        <v>0</v>
      </c>
      <c r="CF18" s="7">
        <f>xbarco!CF18/xbarco!CF$69*100</f>
        <v>0</v>
      </c>
      <c r="CG18" s="7"/>
      <c r="CH18" s="7"/>
      <c r="CI18" s="7">
        <f>xbarco!CI18/xbarco!CI$69*100</f>
        <v>0</v>
      </c>
      <c r="CJ18" s="7">
        <f>xbarco!CJ18/xbarco!CJ$69*100</f>
        <v>0</v>
      </c>
      <c r="CK18" s="7">
        <f>xbarco!CK18/xbarco!CK$69*100</f>
        <v>0</v>
      </c>
      <c r="CL18" s="7">
        <f>xbarco!CL18/xbarco!CL$69*100</f>
        <v>0</v>
      </c>
      <c r="CM18" s="7"/>
      <c r="CN18" s="7">
        <f>xbarco!CN18/xbarco!CN$69*100</f>
        <v>0</v>
      </c>
      <c r="CO18" s="7">
        <f>xbarco!CO18/xbarco!CO$69*100</f>
        <v>0</v>
      </c>
      <c r="CP18" s="12">
        <f>AVERAGE(BY18:CO18)</f>
        <v>0</v>
      </c>
      <c r="DC18" s="6"/>
      <c r="DD18" s="63">
        <f>xbarco!DD18/xbarco!DD$69*100</f>
        <v>0</v>
      </c>
      <c r="DE18" s="63">
        <f>xbarco!DE18/xbarco!DE$69*100</f>
        <v>0</v>
      </c>
      <c r="DF18" s="63">
        <f>xbarco!DF18/xbarco!DF$69*100</f>
        <v>0</v>
      </c>
      <c r="DG18" s="63">
        <f>xbarco!DG18/xbarco!DG$69*100</f>
        <v>0</v>
      </c>
      <c r="DH18" s="63">
        <f>xbarco!DH18/xbarco!DH$69*100</f>
        <v>0</v>
      </c>
      <c r="DI18" s="63">
        <f>xbarco!DI18/xbarco!DI$69*100</f>
        <v>0</v>
      </c>
      <c r="DJ18" s="63">
        <f>xbarco!DJ18/xbarco!DJ$69*100</f>
        <v>0</v>
      </c>
      <c r="DK18" s="63">
        <f>xbarco!DK18/xbarco!DK$69*100</f>
        <v>0</v>
      </c>
      <c r="DL18" s="63">
        <f>xbarco!DL18/xbarco!DL$69*100</f>
        <v>0</v>
      </c>
      <c r="DM18" s="63">
        <f>xbarco!DM18/xbarco!DM$69*100</f>
        <v>0</v>
      </c>
      <c r="DN18" s="63">
        <f>xbarco!DN18/xbarco!DN$69*100</f>
        <v>0</v>
      </c>
      <c r="DO18" s="63">
        <f>xbarco!DO18/xbarco!DO$69*100</f>
        <v>0</v>
      </c>
      <c r="DP18" s="61"/>
    </row>
    <row r="19" spans="1:120">
      <c r="A19">
        <v>11</v>
      </c>
      <c r="B19" s="7">
        <f>xbarco!B19/xbarco!B$69*100</f>
        <v>0</v>
      </c>
      <c r="C19" s="7">
        <f>xbarco!C19/xbarco!C$69*100</f>
        <v>0</v>
      </c>
      <c r="D19" s="7">
        <f>xbarco!D19/xbarco!D$69*100</f>
        <v>0</v>
      </c>
      <c r="E19" s="7">
        <f>xbarco!E19/xbarco!E$69*100</f>
        <v>0</v>
      </c>
      <c r="F19" s="7">
        <f>xbarco!F19/xbarco!F$69*100</f>
        <v>0</v>
      </c>
      <c r="G19" s="7">
        <f>xbarco!G19/xbarco!G$69*100</f>
        <v>0</v>
      </c>
      <c r="H19" s="7">
        <f>xbarco!H19/xbarco!H$69*100</f>
        <v>0</v>
      </c>
      <c r="I19" s="7">
        <f>xbarco!I19/xbarco!I$69*100</f>
        <v>0</v>
      </c>
      <c r="J19" s="7">
        <f>xbarco!J19/xbarco!J$69*100</f>
        <v>0</v>
      </c>
      <c r="K19" s="12">
        <f t="shared" si="4"/>
        <v>0</v>
      </c>
      <c r="L19" s="7">
        <f>xbarco!L19/xbarco!L$69*100</f>
        <v>0</v>
      </c>
      <c r="M19" s="7">
        <f>xbarco!M19/xbarco!M$69*100</f>
        <v>0</v>
      </c>
      <c r="N19" s="7">
        <f>xbarco!N19/xbarco!N$69*100</f>
        <v>0</v>
      </c>
      <c r="O19" s="7">
        <f>xbarco!O19/xbarco!O$69*100</f>
        <v>0</v>
      </c>
      <c r="P19" s="7">
        <f>xbarco!P19/xbarco!P$69*100</f>
        <v>0</v>
      </c>
      <c r="Q19" s="7">
        <f>xbarco!Q19/xbarco!Q$69*100</f>
        <v>0</v>
      </c>
      <c r="R19" s="7">
        <f>xbarco!R19/xbarco!R$69*100</f>
        <v>0</v>
      </c>
      <c r="S19" s="7">
        <f>xbarco!S19/xbarco!S$69*100</f>
        <v>0</v>
      </c>
      <c r="T19" s="7">
        <f>xbarco!T19/xbarco!T$69*100</f>
        <v>0</v>
      </c>
      <c r="U19" s="7">
        <f>xbarco!U19/xbarco!U$69*100</f>
        <v>0</v>
      </c>
      <c r="V19" s="12">
        <f t="shared" si="5"/>
        <v>0</v>
      </c>
      <c r="W19" s="7">
        <f>xbarco!W19/xbarco!W$69*100</f>
        <v>0</v>
      </c>
      <c r="X19" s="7">
        <f>xbarco!X19/xbarco!X$69*100</f>
        <v>0</v>
      </c>
      <c r="Y19" s="7">
        <f>xbarco!Y19/xbarco!Y$69*100</f>
        <v>0</v>
      </c>
      <c r="Z19" s="7">
        <f>xbarco!Z19/xbarco!Z$69*100</f>
        <v>0</v>
      </c>
      <c r="AA19" s="7">
        <f>xbarco!AA19/xbarco!AA$69*100</f>
        <v>0</v>
      </c>
      <c r="AB19" s="7">
        <f>xbarco!AB19/xbarco!AB$69*100</f>
        <v>0</v>
      </c>
      <c r="AC19" s="7">
        <f>xbarco!AC19/xbarco!AC$69*100</f>
        <v>0</v>
      </c>
      <c r="AD19" s="7">
        <f>xbarco!AD19/xbarco!AD$69*100</f>
        <v>0</v>
      </c>
      <c r="AE19" s="7">
        <f>xbarco!AE19/xbarco!AE$69*100</f>
        <v>0</v>
      </c>
      <c r="AF19" s="12">
        <f t="shared" ref="AF19:AF68" si="6">((W19+X19)*3+(Y19+Z19)*35+(AA19+AB19)*12+(AC19+AD19)*19+AE19*10)/79</f>
        <v>0</v>
      </c>
      <c r="AG19" s="10">
        <f>xbarco!AG19/xbarco!AG$69*100</f>
        <v>0</v>
      </c>
      <c r="AH19" s="10">
        <f>xbarco!AH19/xbarco!AH$69*100</f>
        <v>0</v>
      </c>
      <c r="AI19" s="14">
        <f t="shared" ref="AI19:AI68" si="7">AG19*0.02+AH19*0.0305/0.0505</f>
        <v>0</v>
      </c>
      <c r="AJ19" s="7">
        <f>xbarco!AJ19/xbarco!AJ$69*100</f>
        <v>0</v>
      </c>
      <c r="AK19" s="7">
        <f>xbarco!AK19/xbarco!AK$69*100</f>
        <v>0</v>
      </c>
      <c r="AL19" s="7">
        <f>xbarco!AL19/xbarco!AL$69*100</f>
        <v>0</v>
      </c>
      <c r="AM19" s="7">
        <f>xbarco!AM19/xbarco!AM$69*100</f>
        <v>0</v>
      </c>
      <c r="AN19" s="7">
        <f>xbarco!AN19/xbarco!AN$69*100</f>
        <v>0</v>
      </c>
      <c r="AO19" s="7">
        <f>xbarco!AO19/xbarco!AO$69*100</f>
        <v>0</v>
      </c>
      <c r="AP19" s="7">
        <f>xbarco!AP19/xbarco!AP$69*100</f>
        <v>0</v>
      </c>
      <c r="AQ19" s="7">
        <f>xbarco!AQ19/xbarco!AQ$69*100</f>
        <v>0</v>
      </c>
      <c r="AR19" s="7">
        <f>xbarco!AR19/xbarco!AR$69*100</f>
        <v>0</v>
      </c>
      <c r="AS19" s="7">
        <f>xbarco!AS19/xbarco!AS$69*100</f>
        <v>0</v>
      </c>
      <c r="AT19" s="7">
        <f>xbarco!AT19/xbarco!AT$69*100</f>
        <v>0</v>
      </c>
      <c r="AU19" s="7">
        <f>xbarco!AU19/xbarco!AU$69*100</f>
        <v>0</v>
      </c>
      <c r="AV19" s="12">
        <f t="shared" ref="AV19:AV68" si="8">((AJ19+AK19)*1.44+(AL19+AM19)*0.96+(AN19+AO19)*3.36+(AP19+AQ19)*9.6+(AR19+AS19)*11.52+(AT19+AU19)*16.32)/43.2</f>
        <v>0</v>
      </c>
      <c r="AW19" s="7">
        <f>xbarco!AW19/xbarco!AW$69*100</f>
        <v>0</v>
      </c>
      <c r="AX19" s="7">
        <f>xbarco!AX19/xbarco!AX$69*100</f>
        <v>0</v>
      </c>
      <c r="AY19" s="7">
        <f>xbarco!AY19/xbarco!AY$69*100</f>
        <v>0</v>
      </c>
      <c r="AZ19" s="7">
        <f>xbarco!AZ19/xbarco!AZ$69*100</f>
        <v>0</v>
      </c>
      <c r="BA19" s="7">
        <f>xbarco!BA19/xbarco!BA$69*100</f>
        <v>0</v>
      </c>
      <c r="BB19" s="7">
        <f>xbarco!BB19/xbarco!BB$69*100</f>
        <v>0</v>
      </c>
      <c r="BC19" s="7">
        <f>xbarco!BC19/xbarco!BC$69*100</f>
        <v>0</v>
      </c>
      <c r="BD19" s="7">
        <f>xbarco!BD19/xbarco!BD$69*100</f>
        <v>0</v>
      </c>
      <c r="BE19" s="7">
        <f>xbarco!BE19/xbarco!BE$69*100</f>
        <v>0</v>
      </c>
      <c r="BF19" s="7">
        <f>xbarco!BF19/xbarco!BF$69*100</f>
        <v>0</v>
      </c>
      <c r="BG19" s="7">
        <f>xbarco!BG19/xbarco!BG$69*100</f>
        <v>0</v>
      </c>
      <c r="BH19" s="7">
        <f>xbarco!BH19/xbarco!BH$69*100</f>
        <v>0</v>
      </c>
      <c r="BI19" s="12">
        <f t="shared" ref="BI19:BI68" si="9">((AW19+AX19)*2.4+(AY19+AZ19)*1.92+(BA19+BB19)*0.24+(BC19+BD19)*1.2+(BE19+BF19)*2.88+(BG19+BH19)*9.6)/18.24</f>
        <v>0</v>
      </c>
      <c r="BJ19" s="10">
        <f>xbarco!BJ19/xbarco!BJ$69*100</f>
        <v>0</v>
      </c>
      <c r="BK19" s="10">
        <f>xbarco!BK19/xbarco!BK$69*100</f>
        <v>0</v>
      </c>
      <c r="BL19" s="10">
        <f>xbarco!BL19/xbarco!BL$69*100</f>
        <v>0</v>
      </c>
      <c r="BM19" s="10">
        <f>xbarco!BM19/xbarco!BM$69*100</f>
        <v>0</v>
      </c>
      <c r="BN19" s="10">
        <f>xbarco!BN19/xbarco!BN$69*100</f>
        <v>0</v>
      </c>
      <c r="BO19" s="10">
        <f>xbarco!BO19/xbarco!BO$69*100</f>
        <v>0</v>
      </c>
      <c r="BP19" s="10">
        <f>xbarco!BP19/xbarco!BP$69*100</f>
        <v>0</v>
      </c>
      <c r="BQ19" s="10"/>
      <c r="BR19" s="10">
        <f>xbarco!BR19/xbarco!BR$69*100</f>
        <v>0</v>
      </c>
      <c r="BS19" s="10">
        <f>xbarco!BS19/xbarco!BS$69*100</f>
        <v>0</v>
      </c>
      <c r="BT19" s="10">
        <f>xbarco!BT19/xbarco!BT$69*100</f>
        <v>0</v>
      </c>
      <c r="BU19" s="10">
        <f>xbarco!BU19/xbarco!BU$69*100</f>
        <v>0</v>
      </c>
      <c r="BV19" s="10">
        <f>xbarco!BV19/xbarco!BV$69*100</f>
        <v>0</v>
      </c>
      <c r="BW19" s="10">
        <f>xbarco!BW19/xbarco!BW$69*100</f>
        <v>0</v>
      </c>
      <c r="BX19" s="14">
        <f t="shared" ref="BX19:BX68" si="10">AVERAGE(BJ19:BW19)</f>
        <v>0</v>
      </c>
      <c r="BY19" s="7">
        <f>xbarco!BY19/xbarco!BY$69*100</f>
        <v>0</v>
      </c>
      <c r="BZ19" s="7">
        <f>xbarco!BZ19/xbarco!BZ$69*100</f>
        <v>0</v>
      </c>
      <c r="CA19" s="7">
        <f>xbarco!CA19/xbarco!CA$69*100</f>
        <v>0</v>
      </c>
      <c r="CB19" s="7">
        <f>xbarco!CB19/xbarco!CB$69*100</f>
        <v>0</v>
      </c>
      <c r="CC19" s="7">
        <f>xbarco!CC19/xbarco!CC$69*100</f>
        <v>0</v>
      </c>
      <c r="CD19" s="7">
        <f>xbarco!CD19/xbarco!CD$69*100</f>
        <v>0</v>
      </c>
      <c r="CE19" s="7">
        <f>xbarco!CE19/xbarco!CE$69*100</f>
        <v>0</v>
      </c>
      <c r="CF19" s="7">
        <f>xbarco!CF19/xbarco!CF$69*100</f>
        <v>0</v>
      </c>
      <c r="CG19" s="7"/>
      <c r="CH19" s="7"/>
      <c r="CI19" s="7">
        <f>xbarco!CI19/xbarco!CI$69*100</f>
        <v>0</v>
      </c>
      <c r="CJ19" s="7">
        <f>xbarco!CJ19/xbarco!CJ$69*100</f>
        <v>0</v>
      </c>
      <c r="CK19" s="7">
        <f>xbarco!CK19/xbarco!CK$69*100</f>
        <v>0</v>
      </c>
      <c r="CL19" s="7">
        <f>xbarco!CL19/xbarco!CL$69*100</f>
        <v>0</v>
      </c>
      <c r="CM19" s="7"/>
      <c r="CN19" s="7">
        <f>xbarco!CN19/xbarco!CN$69*100</f>
        <v>0</v>
      </c>
      <c r="CO19" s="7">
        <f>xbarco!CO19/xbarco!CO$69*100</f>
        <v>0</v>
      </c>
      <c r="CP19" s="12">
        <f t="shared" ref="CP19:CP68" si="11">AVERAGE(BY19:CO19)</f>
        <v>0</v>
      </c>
      <c r="DC19" s="6"/>
      <c r="DD19" s="63">
        <f>xbarco!DD19/xbarco!DD$69*100</f>
        <v>0</v>
      </c>
      <c r="DE19" s="63">
        <f>xbarco!DE19/xbarco!DE$69*100</f>
        <v>0</v>
      </c>
      <c r="DF19" s="63">
        <f>xbarco!DF19/xbarco!DF$69*100</f>
        <v>0</v>
      </c>
      <c r="DG19" s="63">
        <f>xbarco!DG19/xbarco!DG$69*100</f>
        <v>0</v>
      </c>
      <c r="DH19" s="63">
        <f>xbarco!DH19/xbarco!DH$69*100</f>
        <v>0</v>
      </c>
      <c r="DI19" s="63">
        <f>xbarco!DI19/xbarco!DI$69*100</f>
        <v>0</v>
      </c>
      <c r="DJ19" s="63">
        <f>xbarco!DJ19/xbarco!DJ$69*100</f>
        <v>0</v>
      </c>
      <c r="DK19" s="63">
        <f>xbarco!DK19/xbarco!DK$69*100</f>
        <v>0</v>
      </c>
      <c r="DL19" s="63">
        <f>xbarco!DL19/xbarco!DL$69*100</f>
        <v>0</v>
      </c>
      <c r="DM19" s="63">
        <f>xbarco!DM19/xbarco!DM$69*100</f>
        <v>0</v>
      </c>
      <c r="DN19" s="63">
        <f>xbarco!DN19/xbarco!DN$69*100</f>
        <v>0</v>
      </c>
      <c r="DO19" s="63">
        <f>xbarco!DO19/xbarco!DO$69*100</f>
        <v>0</v>
      </c>
      <c r="DP19" s="61"/>
    </row>
    <row r="20" spans="1:120">
      <c r="A20">
        <v>12</v>
      </c>
      <c r="B20" s="7">
        <f>xbarco!B20/xbarco!B$69*100</f>
        <v>0</v>
      </c>
      <c r="C20" s="7">
        <f>xbarco!C20/xbarco!C$69*100</f>
        <v>0</v>
      </c>
      <c r="D20" s="7">
        <f>xbarco!D20/xbarco!D$69*100</f>
        <v>0</v>
      </c>
      <c r="E20" s="7">
        <f>xbarco!E20/xbarco!E$69*100</f>
        <v>0</v>
      </c>
      <c r="F20" s="7">
        <f>xbarco!F20/xbarco!F$69*100</f>
        <v>0</v>
      </c>
      <c r="G20" s="7">
        <f>xbarco!G20/xbarco!G$69*100</f>
        <v>0</v>
      </c>
      <c r="H20" s="7">
        <f>xbarco!H20/xbarco!H$69*100</f>
        <v>0</v>
      </c>
      <c r="I20" s="7">
        <f>xbarco!I20/xbarco!I$69*100</f>
        <v>0</v>
      </c>
      <c r="J20" s="7">
        <f>xbarco!J20/xbarco!J$69*100</f>
        <v>0</v>
      </c>
      <c r="K20" s="12">
        <f t="shared" si="4"/>
        <v>0</v>
      </c>
      <c r="L20" s="7">
        <f>xbarco!L20/xbarco!L$69*100</f>
        <v>0</v>
      </c>
      <c r="M20" s="7">
        <f>xbarco!M20/xbarco!M$69*100</f>
        <v>0</v>
      </c>
      <c r="N20" s="7">
        <f>xbarco!N20/xbarco!N$69*100</f>
        <v>0</v>
      </c>
      <c r="O20" s="7">
        <f>xbarco!O20/xbarco!O$69*100</f>
        <v>0</v>
      </c>
      <c r="P20" s="7">
        <f>xbarco!P20/xbarco!P$69*100</f>
        <v>0</v>
      </c>
      <c r="Q20" s="7">
        <f>xbarco!Q20/xbarco!Q$69*100</f>
        <v>0</v>
      </c>
      <c r="R20" s="7">
        <f>xbarco!R20/xbarco!R$69*100</f>
        <v>0</v>
      </c>
      <c r="S20" s="7">
        <f>xbarco!S20/xbarco!S$69*100</f>
        <v>0</v>
      </c>
      <c r="T20" s="7">
        <f>xbarco!T20/xbarco!T$69*100</f>
        <v>0</v>
      </c>
      <c r="U20" s="7">
        <f>xbarco!U20/xbarco!U$69*100</f>
        <v>0</v>
      </c>
      <c r="V20" s="12">
        <f t="shared" si="5"/>
        <v>0</v>
      </c>
      <c r="W20" s="7">
        <f>xbarco!W20/xbarco!W$69*100</f>
        <v>0</v>
      </c>
      <c r="X20" s="7">
        <f>xbarco!X20/xbarco!X$69*100</f>
        <v>0</v>
      </c>
      <c r="Y20" s="7">
        <f>xbarco!Y20/xbarco!Y$69*100</f>
        <v>0</v>
      </c>
      <c r="Z20" s="7">
        <f>xbarco!Z20/xbarco!Z$69*100</f>
        <v>0</v>
      </c>
      <c r="AA20" s="7">
        <f>xbarco!AA20/xbarco!AA$69*100</f>
        <v>0</v>
      </c>
      <c r="AB20" s="7">
        <f>xbarco!AB20/xbarco!AB$69*100</f>
        <v>0</v>
      </c>
      <c r="AC20" s="7">
        <f>xbarco!AC20/xbarco!AC$69*100</f>
        <v>0</v>
      </c>
      <c r="AD20" s="7">
        <f>xbarco!AD20/xbarco!AD$69*100</f>
        <v>0</v>
      </c>
      <c r="AE20" s="7">
        <f>xbarco!AE20/xbarco!AE$69*100</f>
        <v>0</v>
      </c>
      <c r="AF20" s="12">
        <f t="shared" si="6"/>
        <v>0</v>
      </c>
      <c r="AG20" s="10">
        <f>xbarco!AG20/xbarco!AG$69*100</f>
        <v>1.4285714285714286</v>
      </c>
      <c r="AH20" s="10">
        <f>xbarco!AH20/xbarco!AH$69*100</f>
        <v>0</v>
      </c>
      <c r="AI20" s="14">
        <f t="shared" si="7"/>
        <v>2.8571428571428574E-2</v>
      </c>
      <c r="AJ20" s="7">
        <f>xbarco!AJ20/xbarco!AJ$69*100</f>
        <v>0</v>
      </c>
      <c r="AK20" s="7">
        <f>xbarco!AK20/xbarco!AK$69*100</f>
        <v>0</v>
      </c>
      <c r="AL20" s="7">
        <f>xbarco!AL20/xbarco!AL$69*100</f>
        <v>0</v>
      </c>
      <c r="AM20" s="7">
        <f>xbarco!AM20/xbarco!AM$69*100</f>
        <v>0</v>
      </c>
      <c r="AN20" s="7">
        <f>xbarco!AN20/xbarco!AN$69*100</f>
        <v>0</v>
      </c>
      <c r="AO20" s="7">
        <f>xbarco!AO20/xbarco!AO$69*100</f>
        <v>0</v>
      </c>
      <c r="AP20" s="7">
        <f>xbarco!AP20/xbarco!AP$69*100</f>
        <v>0</v>
      </c>
      <c r="AQ20" s="7">
        <f>xbarco!AQ20/xbarco!AQ$69*100</f>
        <v>0</v>
      </c>
      <c r="AR20" s="7">
        <f>xbarco!AR20/xbarco!AR$69*100</f>
        <v>0</v>
      </c>
      <c r="AS20" s="7">
        <f>xbarco!AS20/xbarco!AS$69*100</f>
        <v>0</v>
      </c>
      <c r="AT20" s="7">
        <f>xbarco!AT20/xbarco!AT$69*100</f>
        <v>0</v>
      </c>
      <c r="AU20" s="7">
        <f>xbarco!AU20/xbarco!AU$69*100</f>
        <v>0</v>
      </c>
      <c r="AV20" s="12">
        <f t="shared" si="8"/>
        <v>0</v>
      </c>
      <c r="AW20" s="7">
        <f>xbarco!AW20/xbarco!AW$69*100</f>
        <v>0</v>
      </c>
      <c r="AX20" s="7">
        <f>xbarco!AX20/xbarco!AX$69*100</f>
        <v>0</v>
      </c>
      <c r="AY20" s="7">
        <f>xbarco!AY20/xbarco!AY$69*100</f>
        <v>0</v>
      </c>
      <c r="AZ20" s="7">
        <f>xbarco!AZ20/xbarco!AZ$69*100</f>
        <v>0</v>
      </c>
      <c r="BA20" s="7">
        <f>xbarco!BA20/xbarco!BA$69*100</f>
        <v>0</v>
      </c>
      <c r="BB20" s="7">
        <f>xbarco!BB20/xbarco!BB$69*100</f>
        <v>0</v>
      </c>
      <c r="BC20" s="7">
        <f>xbarco!BC20/xbarco!BC$69*100</f>
        <v>0</v>
      </c>
      <c r="BD20" s="7">
        <f>xbarco!BD20/xbarco!BD$69*100</f>
        <v>0</v>
      </c>
      <c r="BE20" s="7">
        <f>xbarco!BE20/xbarco!BE$69*100</f>
        <v>0</v>
      </c>
      <c r="BF20" s="7">
        <f>xbarco!BF20/xbarco!BF$69*100</f>
        <v>0</v>
      </c>
      <c r="BG20" s="7">
        <f>xbarco!BG20/xbarco!BG$69*100</f>
        <v>0</v>
      </c>
      <c r="BH20" s="7">
        <f>xbarco!BH20/xbarco!BH$69*100</f>
        <v>0</v>
      </c>
      <c r="BI20" s="12">
        <f t="shared" si="9"/>
        <v>0</v>
      </c>
      <c r="BJ20" s="10">
        <f>xbarco!BJ20/xbarco!BJ$69*100</f>
        <v>0</v>
      </c>
      <c r="BK20" s="10">
        <f>xbarco!BK20/xbarco!BK$69*100</f>
        <v>0</v>
      </c>
      <c r="BL20" s="10">
        <f>xbarco!BL20/xbarco!BL$69*100</f>
        <v>0</v>
      </c>
      <c r="BM20" s="10">
        <f>xbarco!BM20/xbarco!BM$69*100</f>
        <v>0</v>
      </c>
      <c r="BN20" s="10">
        <f>xbarco!BN20/xbarco!BN$69*100</f>
        <v>0</v>
      </c>
      <c r="BO20" s="10">
        <f>xbarco!BO20/xbarco!BO$69*100</f>
        <v>0</v>
      </c>
      <c r="BP20" s="10">
        <f>xbarco!BP20/xbarco!BP$69*100</f>
        <v>0</v>
      </c>
      <c r="BQ20" s="10"/>
      <c r="BR20" s="10">
        <f>xbarco!BR20/xbarco!BR$69*100</f>
        <v>0</v>
      </c>
      <c r="BS20" s="10">
        <f>xbarco!BS20/xbarco!BS$69*100</f>
        <v>0</v>
      </c>
      <c r="BT20" s="10">
        <f>xbarco!BT20/xbarco!BT$69*100</f>
        <v>0</v>
      </c>
      <c r="BU20" s="10">
        <f>xbarco!BU20/xbarco!BU$69*100</f>
        <v>0</v>
      </c>
      <c r="BV20" s="10">
        <f>xbarco!BV20/xbarco!BV$69*100</f>
        <v>0</v>
      </c>
      <c r="BW20" s="10">
        <f>xbarco!BW20/xbarco!BW$69*100</f>
        <v>0</v>
      </c>
      <c r="BX20" s="14">
        <f t="shared" si="10"/>
        <v>0</v>
      </c>
      <c r="BY20" s="7">
        <f>xbarco!BY20/xbarco!BY$69*100</f>
        <v>0</v>
      </c>
      <c r="BZ20" s="7">
        <f>xbarco!BZ20/xbarco!BZ$69*100</f>
        <v>0</v>
      </c>
      <c r="CA20" s="7">
        <f>xbarco!CA20/xbarco!CA$69*100</f>
        <v>0</v>
      </c>
      <c r="CB20" s="7">
        <f>xbarco!CB20/xbarco!CB$69*100</f>
        <v>0</v>
      </c>
      <c r="CC20" s="7">
        <f>xbarco!CC20/xbarco!CC$69*100</f>
        <v>0</v>
      </c>
      <c r="CD20" s="7">
        <f>xbarco!CD20/xbarco!CD$69*100</f>
        <v>0</v>
      </c>
      <c r="CE20" s="7">
        <f>xbarco!CE20/xbarco!CE$69*100</f>
        <v>0</v>
      </c>
      <c r="CF20" s="7">
        <f>xbarco!CF20/xbarco!CF$69*100</f>
        <v>0</v>
      </c>
      <c r="CG20" s="7"/>
      <c r="CH20" s="7"/>
      <c r="CI20" s="7">
        <f>xbarco!CI20/xbarco!CI$69*100</f>
        <v>0</v>
      </c>
      <c r="CJ20" s="7">
        <f>xbarco!CJ20/xbarco!CJ$69*100</f>
        <v>0</v>
      </c>
      <c r="CK20" s="7">
        <f>xbarco!CK20/xbarco!CK$69*100</f>
        <v>0</v>
      </c>
      <c r="CL20" s="7">
        <f>xbarco!CL20/xbarco!CL$69*100</f>
        <v>0</v>
      </c>
      <c r="CM20" s="7"/>
      <c r="CN20" s="7">
        <f>xbarco!CN20/xbarco!CN$69*100</f>
        <v>0</v>
      </c>
      <c r="CO20" s="7">
        <f>xbarco!CO20/xbarco!CO$69*100</f>
        <v>0</v>
      </c>
      <c r="CP20" s="12">
        <f t="shared" si="11"/>
        <v>0</v>
      </c>
      <c r="DC20" s="6"/>
      <c r="DD20" s="63">
        <f>xbarco!DD20/xbarco!DD$69*100</f>
        <v>0</v>
      </c>
      <c r="DE20" s="63">
        <f>xbarco!DE20/xbarco!DE$69*100</f>
        <v>0</v>
      </c>
      <c r="DF20" s="63">
        <f>xbarco!DF20/xbarco!DF$69*100</f>
        <v>0</v>
      </c>
      <c r="DG20" s="63">
        <f>xbarco!DG20/xbarco!DG$69*100</f>
        <v>0</v>
      </c>
      <c r="DH20" s="63">
        <f>xbarco!DH20/xbarco!DH$69*100</f>
        <v>0</v>
      </c>
      <c r="DI20" s="63">
        <f>xbarco!DI20/xbarco!DI$69*100</f>
        <v>0</v>
      </c>
      <c r="DJ20" s="63">
        <f>xbarco!DJ20/xbarco!DJ$69*100</f>
        <v>0</v>
      </c>
      <c r="DK20" s="63">
        <f>xbarco!DK20/xbarco!DK$69*100</f>
        <v>0</v>
      </c>
      <c r="DL20" s="63">
        <f>xbarco!DL20/xbarco!DL$69*100</f>
        <v>0</v>
      </c>
      <c r="DM20" s="63">
        <f>xbarco!DM20/xbarco!DM$69*100</f>
        <v>0</v>
      </c>
      <c r="DN20" s="63">
        <f>xbarco!DN20/xbarco!DN$69*100</f>
        <v>0</v>
      </c>
      <c r="DO20" s="63">
        <f>xbarco!DO20/xbarco!DO$69*100</f>
        <v>0</v>
      </c>
      <c r="DP20" s="61"/>
    </row>
    <row r="21" spans="1:120">
      <c r="A21">
        <v>13</v>
      </c>
      <c r="B21" s="7">
        <f>xbarco!B21/xbarco!B$69*100</f>
        <v>0</v>
      </c>
      <c r="C21" s="7">
        <f>xbarco!C21/xbarco!C$69*100</f>
        <v>0</v>
      </c>
      <c r="D21" s="7">
        <f>xbarco!D21/xbarco!D$69*100</f>
        <v>0</v>
      </c>
      <c r="E21" s="7">
        <f>xbarco!E21/xbarco!E$69*100</f>
        <v>0</v>
      </c>
      <c r="F21" s="7">
        <f>xbarco!F21/xbarco!F$69*100</f>
        <v>0</v>
      </c>
      <c r="G21" s="7">
        <f>xbarco!G21/xbarco!G$69*100</f>
        <v>0</v>
      </c>
      <c r="H21" s="7">
        <f>xbarco!H21/xbarco!H$69*100</f>
        <v>0</v>
      </c>
      <c r="I21" s="7">
        <f>xbarco!I21/xbarco!I$69*100</f>
        <v>0</v>
      </c>
      <c r="J21" s="7">
        <f>xbarco!J21/xbarco!J$69*100</f>
        <v>0</v>
      </c>
      <c r="K21" s="12">
        <f t="shared" si="4"/>
        <v>0</v>
      </c>
      <c r="L21" s="7">
        <f>xbarco!L21/xbarco!L$69*100</f>
        <v>0</v>
      </c>
      <c r="M21" s="7">
        <f>xbarco!M21/xbarco!M$69*100</f>
        <v>0</v>
      </c>
      <c r="N21" s="7">
        <f>xbarco!N21/xbarco!N$69*100</f>
        <v>0</v>
      </c>
      <c r="O21" s="7">
        <f>xbarco!O21/xbarco!O$69*100</f>
        <v>0</v>
      </c>
      <c r="P21" s="7">
        <f>xbarco!P21/xbarco!P$69*100</f>
        <v>0</v>
      </c>
      <c r="Q21" s="7">
        <f>xbarco!Q21/xbarco!Q$69*100</f>
        <v>0</v>
      </c>
      <c r="R21" s="7">
        <f>xbarco!R21/xbarco!R$69*100</f>
        <v>0</v>
      </c>
      <c r="S21" s="7">
        <f>xbarco!S21/xbarco!S$69*100</f>
        <v>0</v>
      </c>
      <c r="T21" s="7">
        <f>xbarco!T21/xbarco!T$69*100</f>
        <v>0</v>
      </c>
      <c r="U21" s="7">
        <f>xbarco!U21/xbarco!U$69*100</f>
        <v>0</v>
      </c>
      <c r="V21" s="12">
        <f t="shared" si="5"/>
        <v>0</v>
      </c>
      <c r="W21" s="7">
        <f>xbarco!W21/xbarco!W$69*100</f>
        <v>0</v>
      </c>
      <c r="X21" s="7">
        <f>xbarco!X21/xbarco!X$69*100</f>
        <v>0</v>
      </c>
      <c r="Y21" s="7">
        <f>xbarco!Y21/xbarco!Y$69*100</f>
        <v>0</v>
      </c>
      <c r="Z21" s="7">
        <f>xbarco!Z21/xbarco!Z$69*100</f>
        <v>0</v>
      </c>
      <c r="AA21" s="7">
        <f>xbarco!AA21/xbarco!AA$69*100</f>
        <v>0</v>
      </c>
      <c r="AB21" s="7">
        <f>xbarco!AB21/xbarco!AB$69*100</f>
        <v>0</v>
      </c>
      <c r="AC21" s="7">
        <f>xbarco!AC21/xbarco!AC$69*100</f>
        <v>0</v>
      </c>
      <c r="AD21" s="7">
        <f>xbarco!AD21/xbarco!AD$69*100</f>
        <v>0</v>
      </c>
      <c r="AE21" s="7">
        <f>xbarco!AE21/xbarco!AE$69*100</f>
        <v>0</v>
      </c>
      <c r="AF21" s="12">
        <f t="shared" si="6"/>
        <v>0</v>
      </c>
      <c r="AG21" s="10">
        <f>xbarco!AG21/xbarco!AG$69*100</f>
        <v>1.4285714285714286</v>
      </c>
      <c r="AH21" s="10">
        <f>xbarco!AH21/xbarco!AH$69*100</f>
        <v>0</v>
      </c>
      <c r="AI21" s="14">
        <f t="shared" si="7"/>
        <v>2.8571428571428574E-2</v>
      </c>
      <c r="AJ21" s="7">
        <f>xbarco!AJ21/xbarco!AJ$69*100</f>
        <v>0</v>
      </c>
      <c r="AK21" s="7">
        <f>xbarco!AK21/xbarco!AK$69*100</f>
        <v>0</v>
      </c>
      <c r="AL21" s="7">
        <f>xbarco!AL21/xbarco!AL$69*100</f>
        <v>0</v>
      </c>
      <c r="AM21" s="7">
        <f>xbarco!AM21/xbarco!AM$69*100</f>
        <v>0</v>
      </c>
      <c r="AN21" s="7">
        <f>xbarco!AN21/xbarco!AN$69*100</f>
        <v>0</v>
      </c>
      <c r="AO21" s="7">
        <f>xbarco!AO21/xbarco!AO$69*100</f>
        <v>0</v>
      </c>
      <c r="AP21" s="7">
        <f>xbarco!AP21/xbarco!AP$69*100</f>
        <v>0</v>
      </c>
      <c r="AQ21" s="7">
        <f>xbarco!AQ21/xbarco!AQ$69*100</f>
        <v>0</v>
      </c>
      <c r="AR21" s="7">
        <f>xbarco!AR21/xbarco!AR$69*100</f>
        <v>0</v>
      </c>
      <c r="AS21" s="7">
        <f>xbarco!AS21/xbarco!AS$69*100</f>
        <v>0</v>
      </c>
      <c r="AT21" s="7">
        <f>xbarco!AT21/xbarco!AT$69*100</f>
        <v>0</v>
      </c>
      <c r="AU21" s="7">
        <f>xbarco!AU21/xbarco!AU$69*100</f>
        <v>0</v>
      </c>
      <c r="AV21" s="12">
        <f t="shared" si="8"/>
        <v>0</v>
      </c>
      <c r="AW21" s="7">
        <f>xbarco!AW21/xbarco!AW$69*100</f>
        <v>0</v>
      </c>
      <c r="AX21" s="7">
        <f>xbarco!AX21/xbarco!AX$69*100</f>
        <v>0</v>
      </c>
      <c r="AY21" s="7">
        <f>xbarco!AY21/xbarco!AY$69*100</f>
        <v>0</v>
      </c>
      <c r="AZ21" s="7">
        <f>xbarco!AZ21/xbarco!AZ$69*100</f>
        <v>0</v>
      </c>
      <c r="BA21" s="7">
        <f>xbarco!BA21/xbarco!BA$69*100</f>
        <v>0</v>
      </c>
      <c r="BB21" s="7">
        <f>xbarco!BB21/xbarco!BB$69*100</f>
        <v>0</v>
      </c>
      <c r="BC21" s="7">
        <f>xbarco!BC21/xbarco!BC$69*100</f>
        <v>0</v>
      </c>
      <c r="BD21" s="7">
        <f>xbarco!BD21/xbarco!BD$69*100</f>
        <v>0</v>
      </c>
      <c r="BE21" s="7">
        <f>xbarco!BE21/xbarco!BE$69*100</f>
        <v>0</v>
      </c>
      <c r="BF21" s="7">
        <f>xbarco!BF21/xbarco!BF$69*100</f>
        <v>0</v>
      </c>
      <c r="BG21" s="7">
        <f>xbarco!BG21/xbarco!BG$69*100</f>
        <v>0</v>
      </c>
      <c r="BH21" s="7">
        <f>xbarco!BH21/xbarco!BH$69*100</f>
        <v>0</v>
      </c>
      <c r="BI21" s="12">
        <f t="shared" si="9"/>
        <v>0</v>
      </c>
      <c r="BJ21" s="10">
        <f>xbarco!BJ21/xbarco!BJ$69*100</f>
        <v>0</v>
      </c>
      <c r="BK21" s="10">
        <f>xbarco!BK21/xbarco!BK$69*100</f>
        <v>0</v>
      </c>
      <c r="BL21" s="10">
        <f>xbarco!BL21/xbarco!BL$69*100</f>
        <v>0</v>
      </c>
      <c r="BM21" s="10">
        <f>xbarco!BM21/xbarco!BM$69*100</f>
        <v>0</v>
      </c>
      <c r="BN21" s="10">
        <f>xbarco!BN21/xbarco!BN$69*100</f>
        <v>0</v>
      </c>
      <c r="BO21" s="10">
        <f>xbarco!BO21/xbarco!BO$69*100</f>
        <v>0</v>
      </c>
      <c r="BP21" s="10">
        <f>xbarco!BP21/xbarco!BP$69*100</f>
        <v>0</v>
      </c>
      <c r="BQ21" s="10"/>
      <c r="BR21" s="10">
        <f>xbarco!BR21/xbarco!BR$69*100</f>
        <v>0</v>
      </c>
      <c r="BS21" s="10">
        <f>xbarco!BS21/xbarco!BS$69*100</f>
        <v>0</v>
      </c>
      <c r="BT21" s="10">
        <f>xbarco!BT21/xbarco!BT$69*100</f>
        <v>0</v>
      </c>
      <c r="BU21" s="10">
        <f>xbarco!BU21/xbarco!BU$69*100</f>
        <v>0</v>
      </c>
      <c r="BV21" s="10">
        <f>xbarco!BV21/xbarco!BV$69*100</f>
        <v>0</v>
      </c>
      <c r="BW21" s="10">
        <f>xbarco!BW21/xbarco!BW$69*100</f>
        <v>0</v>
      </c>
      <c r="BX21" s="14">
        <f t="shared" si="10"/>
        <v>0</v>
      </c>
      <c r="BY21" s="7">
        <f>xbarco!BY21/xbarco!BY$69*100</f>
        <v>0</v>
      </c>
      <c r="BZ21" s="7">
        <f>xbarco!BZ21/xbarco!BZ$69*100</f>
        <v>0</v>
      </c>
      <c r="CA21" s="7">
        <f>xbarco!CA21/xbarco!CA$69*100</f>
        <v>0</v>
      </c>
      <c r="CB21" s="7">
        <f>xbarco!CB21/xbarco!CB$69*100</f>
        <v>0</v>
      </c>
      <c r="CC21" s="7">
        <f>xbarco!CC21/xbarco!CC$69*100</f>
        <v>0</v>
      </c>
      <c r="CD21" s="7">
        <f>xbarco!CD21/xbarco!CD$69*100</f>
        <v>0</v>
      </c>
      <c r="CE21" s="7">
        <f>xbarco!CE21/xbarco!CE$69*100</f>
        <v>0</v>
      </c>
      <c r="CF21" s="7">
        <f>xbarco!CF21/xbarco!CF$69*100</f>
        <v>0</v>
      </c>
      <c r="CG21" s="7"/>
      <c r="CH21" s="7"/>
      <c r="CI21" s="7">
        <f>xbarco!CI21/xbarco!CI$69*100</f>
        <v>0</v>
      </c>
      <c r="CJ21" s="7">
        <f>xbarco!CJ21/xbarco!CJ$69*100</f>
        <v>0</v>
      </c>
      <c r="CK21" s="7">
        <f>xbarco!CK21/xbarco!CK$69*100</f>
        <v>0</v>
      </c>
      <c r="CL21" s="7">
        <f>xbarco!CL21/xbarco!CL$69*100</f>
        <v>0</v>
      </c>
      <c r="CM21" s="7"/>
      <c r="CN21" s="7">
        <f>xbarco!CN21/xbarco!CN$69*100</f>
        <v>0</v>
      </c>
      <c r="CO21" s="7">
        <f>xbarco!CO21/xbarco!CO$69*100</f>
        <v>0</v>
      </c>
      <c r="CP21" s="12">
        <f t="shared" si="11"/>
        <v>0</v>
      </c>
      <c r="DC21" s="6"/>
      <c r="DD21" s="63">
        <f>xbarco!DD21/xbarco!DD$69*100</f>
        <v>0</v>
      </c>
      <c r="DE21" s="63">
        <f>xbarco!DE21/xbarco!DE$69*100</f>
        <v>0</v>
      </c>
      <c r="DF21" s="63">
        <f>xbarco!DF21/xbarco!DF$69*100</f>
        <v>0</v>
      </c>
      <c r="DG21" s="63">
        <f>xbarco!DG21/xbarco!DG$69*100</f>
        <v>0</v>
      </c>
      <c r="DH21" s="63">
        <f>xbarco!DH21/xbarco!DH$69*100</f>
        <v>0</v>
      </c>
      <c r="DI21" s="63">
        <f>xbarco!DI21/xbarco!DI$69*100</f>
        <v>0</v>
      </c>
      <c r="DJ21" s="63">
        <f>xbarco!DJ21/xbarco!DJ$69*100</f>
        <v>0</v>
      </c>
      <c r="DK21" s="63">
        <f>xbarco!DK21/xbarco!DK$69*100</f>
        <v>0</v>
      </c>
      <c r="DL21" s="63">
        <f>xbarco!DL21/xbarco!DL$69*100</f>
        <v>0</v>
      </c>
      <c r="DM21" s="63">
        <f>xbarco!DM21/xbarco!DM$69*100</f>
        <v>0</v>
      </c>
      <c r="DN21" s="63">
        <f>xbarco!DN21/xbarco!DN$69*100</f>
        <v>0</v>
      </c>
      <c r="DO21" s="63">
        <f>xbarco!DO21/xbarco!DO$69*100</f>
        <v>0</v>
      </c>
      <c r="DP21" s="61"/>
    </row>
    <row r="22" spans="1:120">
      <c r="A22">
        <v>14</v>
      </c>
      <c r="B22" s="7">
        <f>xbarco!B22/xbarco!B$69*100</f>
        <v>0</v>
      </c>
      <c r="C22" s="7">
        <f>xbarco!C22/xbarco!C$69*100</f>
        <v>0</v>
      </c>
      <c r="D22" s="7">
        <f>xbarco!D22/xbarco!D$69*100</f>
        <v>0</v>
      </c>
      <c r="E22" s="7">
        <f>xbarco!E22/xbarco!E$69*100</f>
        <v>0</v>
      </c>
      <c r="F22" s="7">
        <f>xbarco!F22/xbarco!F$69*100</f>
        <v>0</v>
      </c>
      <c r="G22" s="7">
        <f>xbarco!G22/xbarco!G$69*100</f>
        <v>0</v>
      </c>
      <c r="H22" s="7">
        <f>xbarco!H22/xbarco!H$69*100</f>
        <v>0</v>
      </c>
      <c r="I22" s="7">
        <f>xbarco!I22/xbarco!I$69*100</f>
        <v>0</v>
      </c>
      <c r="J22" s="7">
        <f>xbarco!J22/xbarco!J$69*100</f>
        <v>0</v>
      </c>
      <c r="K22" s="12">
        <f t="shared" si="4"/>
        <v>0</v>
      </c>
      <c r="L22" s="7">
        <f>xbarco!L22/xbarco!L$69*100</f>
        <v>0</v>
      </c>
      <c r="M22" s="7">
        <f>xbarco!M22/xbarco!M$69*100</f>
        <v>0</v>
      </c>
      <c r="N22" s="7">
        <f>xbarco!N22/xbarco!N$69*100</f>
        <v>0</v>
      </c>
      <c r="O22" s="7">
        <f>xbarco!O22/xbarco!O$69*100</f>
        <v>0</v>
      </c>
      <c r="P22" s="7">
        <f>xbarco!P22/xbarco!P$69*100</f>
        <v>0</v>
      </c>
      <c r="Q22" s="7">
        <f>xbarco!Q22/xbarco!Q$69*100</f>
        <v>0</v>
      </c>
      <c r="R22" s="7">
        <f>xbarco!R22/xbarco!R$69*100</f>
        <v>0</v>
      </c>
      <c r="S22" s="7">
        <f>xbarco!S22/xbarco!S$69*100</f>
        <v>0</v>
      </c>
      <c r="T22" s="7">
        <f>xbarco!T22/xbarco!T$69*100</f>
        <v>0</v>
      </c>
      <c r="U22" s="7">
        <f>xbarco!U22/xbarco!U$69*100</f>
        <v>0</v>
      </c>
      <c r="V22" s="12">
        <f t="shared" si="5"/>
        <v>0</v>
      </c>
      <c r="W22" s="7">
        <f>xbarco!W22/xbarco!W$69*100</f>
        <v>0</v>
      </c>
      <c r="X22" s="7">
        <f>xbarco!X22/xbarco!X$69*100</f>
        <v>0</v>
      </c>
      <c r="Y22" s="7">
        <f>xbarco!Y22/xbarco!Y$69*100</f>
        <v>0</v>
      </c>
      <c r="Z22" s="7">
        <f>xbarco!Z22/xbarco!Z$69*100</f>
        <v>0</v>
      </c>
      <c r="AA22" s="7">
        <f>xbarco!AA22/xbarco!AA$69*100</f>
        <v>0</v>
      </c>
      <c r="AB22" s="7">
        <f>xbarco!AB22/xbarco!AB$69*100</f>
        <v>0</v>
      </c>
      <c r="AC22" s="7">
        <f>xbarco!AC22/xbarco!AC$69*100</f>
        <v>0</v>
      </c>
      <c r="AD22" s="7">
        <f>xbarco!AD22/xbarco!AD$69*100</f>
        <v>0</v>
      </c>
      <c r="AE22" s="7">
        <f>xbarco!AE22/xbarco!AE$69*100</f>
        <v>0</v>
      </c>
      <c r="AF22" s="12">
        <f t="shared" si="6"/>
        <v>0</v>
      </c>
      <c r="AG22" s="10">
        <f>xbarco!AG22/xbarco!AG$69*100</f>
        <v>1.4285714285714286</v>
      </c>
      <c r="AH22" s="10">
        <f>xbarco!AH22/xbarco!AH$69*100</f>
        <v>1.6949152542372881</v>
      </c>
      <c r="AI22" s="14">
        <f t="shared" si="7"/>
        <v>1.052233116774147</v>
      </c>
      <c r="AJ22" s="7">
        <f>xbarco!AJ22/xbarco!AJ$69*100</f>
        <v>0</v>
      </c>
      <c r="AK22" s="7">
        <f>xbarco!AK22/xbarco!AK$69*100</f>
        <v>0</v>
      </c>
      <c r="AL22" s="7">
        <f>xbarco!AL22/xbarco!AL$69*100</f>
        <v>0</v>
      </c>
      <c r="AM22" s="7">
        <f>xbarco!AM22/xbarco!AM$69*100</f>
        <v>0</v>
      </c>
      <c r="AN22" s="7">
        <f>xbarco!AN22/xbarco!AN$69*100</f>
        <v>0</v>
      </c>
      <c r="AO22" s="7">
        <f>xbarco!AO22/xbarco!AO$69*100</f>
        <v>0</v>
      </c>
      <c r="AP22" s="7">
        <f>xbarco!AP22/xbarco!AP$69*100</f>
        <v>0</v>
      </c>
      <c r="AQ22" s="7">
        <f>xbarco!AQ22/xbarco!AQ$69*100</f>
        <v>0</v>
      </c>
      <c r="AR22" s="7">
        <f>xbarco!AR22/xbarco!AR$69*100</f>
        <v>0</v>
      </c>
      <c r="AS22" s="7">
        <f>xbarco!AS22/xbarco!AS$69*100</f>
        <v>0</v>
      </c>
      <c r="AT22" s="7">
        <f>xbarco!AT22/xbarco!AT$69*100</f>
        <v>0</v>
      </c>
      <c r="AU22" s="7">
        <f>xbarco!AU22/xbarco!AU$69*100</f>
        <v>0</v>
      </c>
      <c r="AV22" s="12">
        <f t="shared" si="8"/>
        <v>0</v>
      </c>
      <c r="AW22" s="7">
        <f>xbarco!AW22/xbarco!AW$69*100</f>
        <v>0</v>
      </c>
      <c r="AX22" s="7">
        <f>xbarco!AX22/xbarco!AX$69*100</f>
        <v>0</v>
      </c>
      <c r="AY22" s="7">
        <f>xbarco!AY22/xbarco!AY$69*100</f>
        <v>0</v>
      </c>
      <c r="AZ22" s="7">
        <f>xbarco!AZ22/xbarco!AZ$69*100</f>
        <v>0</v>
      </c>
      <c r="BA22" s="7">
        <f>xbarco!BA22/xbarco!BA$69*100</f>
        <v>0</v>
      </c>
      <c r="BB22" s="7">
        <f>xbarco!BB22/xbarco!BB$69*100</f>
        <v>0</v>
      </c>
      <c r="BC22" s="7">
        <f>xbarco!BC22/xbarco!BC$69*100</f>
        <v>0</v>
      </c>
      <c r="BD22" s="7">
        <f>xbarco!BD22/xbarco!BD$69*100</f>
        <v>0</v>
      </c>
      <c r="BE22" s="7">
        <f>xbarco!BE22/xbarco!BE$69*100</f>
        <v>0</v>
      </c>
      <c r="BF22" s="7">
        <f>xbarco!BF22/xbarco!BF$69*100</f>
        <v>0</v>
      </c>
      <c r="BG22" s="7">
        <f>xbarco!BG22/xbarco!BG$69*100</f>
        <v>0</v>
      </c>
      <c r="BH22" s="7">
        <f>xbarco!BH22/xbarco!BH$69*100</f>
        <v>0</v>
      </c>
      <c r="BI22" s="12">
        <f t="shared" si="9"/>
        <v>0</v>
      </c>
      <c r="BJ22" s="10">
        <f>xbarco!BJ22/xbarco!BJ$69*100</f>
        <v>0</v>
      </c>
      <c r="BK22" s="10">
        <f>xbarco!BK22/xbarco!BK$69*100</f>
        <v>0</v>
      </c>
      <c r="BL22" s="10">
        <f>xbarco!BL22/xbarco!BL$69*100</f>
        <v>0</v>
      </c>
      <c r="BM22" s="10">
        <f>xbarco!BM22/xbarco!BM$69*100</f>
        <v>0</v>
      </c>
      <c r="BN22" s="10">
        <f>xbarco!BN22/xbarco!BN$69*100</f>
        <v>0</v>
      </c>
      <c r="BO22" s="10">
        <f>xbarco!BO22/xbarco!BO$69*100</f>
        <v>0</v>
      </c>
      <c r="BP22" s="10">
        <f>xbarco!BP22/xbarco!BP$69*100</f>
        <v>0</v>
      </c>
      <c r="BQ22" s="10"/>
      <c r="BR22" s="10">
        <f>xbarco!BR22/xbarco!BR$69*100</f>
        <v>0</v>
      </c>
      <c r="BS22" s="10">
        <f>xbarco!BS22/xbarco!BS$69*100</f>
        <v>0</v>
      </c>
      <c r="BT22" s="10">
        <f>xbarco!BT22/xbarco!BT$69*100</f>
        <v>0</v>
      </c>
      <c r="BU22" s="10">
        <f>xbarco!BU22/xbarco!BU$69*100</f>
        <v>0</v>
      </c>
      <c r="BV22" s="10">
        <f>xbarco!BV22/xbarco!BV$69*100</f>
        <v>0</v>
      </c>
      <c r="BW22" s="10">
        <f>xbarco!BW22/xbarco!BW$69*100</f>
        <v>0</v>
      </c>
      <c r="BX22" s="14">
        <f t="shared" si="10"/>
        <v>0</v>
      </c>
      <c r="BY22" s="7">
        <f>xbarco!BY22/xbarco!BY$69*100</f>
        <v>0</v>
      </c>
      <c r="BZ22" s="7">
        <f>xbarco!BZ22/xbarco!BZ$69*100</f>
        <v>0</v>
      </c>
      <c r="CA22" s="7">
        <f>xbarco!CA22/xbarco!CA$69*100</f>
        <v>0</v>
      </c>
      <c r="CB22" s="7">
        <f>xbarco!CB22/xbarco!CB$69*100</f>
        <v>0</v>
      </c>
      <c r="CC22" s="7">
        <f>xbarco!CC22/xbarco!CC$69*100</f>
        <v>0</v>
      </c>
      <c r="CD22" s="7">
        <f>xbarco!CD22/xbarco!CD$69*100</f>
        <v>0</v>
      </c>
      <c r="CE22" s="7">
        <f>xbarco!CE22/xbarco!CE$69*100</f>
        <v>0</v>
      </c>
      <c r="CF22" s="7">
        <f>xbarco!CF22/xbarco!CF$69*100</f>
        <v>0</v>
      </c>
      <c r="CG22" s="7"/>
      <c r="CH22" s="7"/>
      <c r="CI22" s="7">
        <f>xbarco!CI22/xbarco!CI$69*100</f>
        <v>0</v>
      </c>
      <c r="CJ22" s="7">
        <f>xbarco!CJ22/xbarco!CJ$69*100</f>
        <v>0</v>
      </c>
      <c r="CK22" s="7">
        <f>xbarco!CK22/xbarco!CK$69*100</f>
        <v>0</v>
      </c>
      <c r="CL22" s="7">
        <f>xbarco!CL22/xbarco!CL$69*100</f>
        <v>0</v>
      </c>
      <c r="CM22" s="7"/>
      <c r="CN22" s="7">
        <f>xbarco!CN22/xbarco!CN$69*100</f>
        <v>0</v>
      </c>
      <c r="CO22" s="7">
        <f>xbarco!CO22/xbarco!CO$69*100</f>
        <v>0</v>
      </c>
      <c r="CP22" s="12">
        <f t="shared" si="11"/>
        <v>0</v>
      </c>
      <c r="DC22" s="6"/>
      <c r="DD22" s="63">
        <f>xbarco!DD22/xbarco!DD$69*100</f>
        <v>0</v>
      </c>
      <c r="DE22" s="63">
        <f>xbarco!DE22/xbarco!DE$69*100</f>
        <v>0</v>
      </c>
      <c r="DF22" s="63">
        <f>xbarco!DF22/xbarco!DF$69*100</f>
        <v>0</v>
      </c>
      <c r="DG22" s="63">
        <f>xbarco!DG22/xbarco!DG$69*100</f>
        <v>0</v>
      </c>
      <c r="DH22" s="63">
        <f>xbarco!DH22/xbarco!DH$69*100</f>
        <v>0</v>
      </c>
      <c r="DI22" s="63">
        <f>xbarco!DI22/xbarco!DI$69*100</f>
        <v>0</v>
      </c>
      <c r="DJ22" s="63">
        <f>xbarco!DJ22/xbarco!DJ$69*100</f>
        <v>0</v>
      </c>
      <c r="DK22" s="63">
        <f>xbarco!DK22/xbarco!DK$69*100</f>
        <v>0</v>
      </c>
      <c r="DL22" s="63">
        <f>xbarco!DL22/xbarco!DL$69*100</f>
        <v>0</v>
      </c>
      <c r="DM22" s="63">
        <f>xbarco!DM22/xbarco!DM$69*100</f>
        <v>0</v>
      </c>
      <c r="DN22" s="63">
        <f>xbarco!DN22/xbarco!DN$69*100</f>
        <v>0</v>
      </c>
      <c r="DO22" s="63">
        <f>xbarco!DO22/xbarco!DO$69*100</f>
        <v>0</v>
      </c>
      <c r="DP22" s="61"/>
    </row>
    <row r="23" spans="1:120">
      <c r="A23">
        <v>15</v>
      </c>
      <c r="B23" s="7">
        <f>xbarco!B23/xbarco!B$69*100</f>
        <v>0</v>
      </c>
      <c r="C23" s="7">
        <f>xbarco!C23/xbarco!C$69*100</f>
        <v>0</v>
      </c>
      <c r="D23" s="7">
        <f>xbarco!D23/xbarco!D$69*100</f>
        <v>0</v>
      </c>
      <c r="E23" s="7">
        <f>xbarco!E23/xbarco!E$69*100</f>
        <v>0</v>
      </c>
      <c r="F23" s="7">
        <f>xbarco!F23/xbarco!F$69*100</f>
        <v>0</v>
      </c>
      <c r="G23" s="7">
        <f>xbarco!G23/xbarco!G$69*100</f>
        <v>0</v>
      </c>
      <c r="H23" s="7">
        <f>xbarco!H23/xbarco!H$69*100</f>
        <v>0</v>
      </c>
      <c r="I23" s="7">
        <f>xbarco!I23/xbarco!I$69*100</f>
        <v>0</v>
      </c>
      <c r="J23" s="7">
        <f>xbarco!J23/xbarco!J$69*100</f>
        <v>0</v>
      </c>
      <c r="K23" s="12">
        <f t="shared" si="4"/>
        <v>0</v>
      </c>
      <c r="L23" s="7">
        <f>xbarco!L23/xbarco!L$69*100</f>
        <v>0</v>
      </c>
      <c r="M23" s="7">
        <f>xbarco!M23/xbarco!M$69*100</f>
        <v>0</v>
      </c>
      <c r="N23" s="7">
        <f>xbarco!N23/xbarco!N$69*100</f>
        <v>0</v>
      </c>
      <c r="O23" s="7">
        <f>xbarco!O23/xbarco!O$69*100</f>
        <v>0</v>
      </c>
      <c r="P23" s="7">
        <f>xbarco!P23/xbarco!P$69*100</f>
        <v>0</v>
      </c>
      <c r="Q23" s="7">
        <f>xbarco!Q23/xbarco!Q$69*100</f>
        <v>0</v>
      </c>
      <c r="R23" s="7">
        <f>xbarco!R23/xbarco!R$69*100</f>
        <v>0</v>
      </c>
      <c r="S23" s="7">
        <f>xbarco!S23/xbarco!S$69*100</f>
        <v>0</v>
      </c>
      <c r="T23" s="7">
        <f>xbarco!T23/xbarco!T$69*100</f>
        <v>0</v>
      </c>
      <c r="U23" s="7">
        <f>xbarco!U23/xbarco!U$69*100</f>
        <v>0</v>
      </c>
      <c r="V23" s="12">
        <f t="shared" si="5"/>
        <v>0</v>
      </c>
      <c r="W23" s="7">
        <f>xbarco!W23/xbarco!W$69*100</f>
        <v>0</v>
      </c>
      <c r="X23" s="7">
        <f>xbarco!X23/xbarco!X$69*100</f>
        <v>0</v>
      </c>
      <c r="Y23" s="7">
        <f>xbarco!Y23/xbarco!Y$69*100</f>
        <v>0</v>
      </c>
      <c r="Z23" s="7">
        <f>xbarco!Z23/xbarco!Z$69*100</f>
        <v>0</v>
      </c>
      <c r="AA23" s="7">
        <f>xbarco!AA23/xbarco!AA$69*100</f>
        <v>0</v>
      </c>
      <c r="AB23" s="7">
        <f>xbarco!AB23/xbarco!AB$69*100</f>
        <v>0</v>
      </c>
      <c r="AC23" s="7">
        <f>xbarco!AC23/xbarco!AC$69*100</f>
        <v>0</v>
      </c>
      <c r="AD23" s="7">
        <f>xbarco!AD23/xbarco!AD$69*100</f>
        <v>0</v>
      </c>
      <c r="AE23" s="7">
        <f>xbarco!AE23/xbarco!AE$69*100</f>
        <v>0</v>
      </c>
      <c r="AF23" s="12">
        <f t="shared" si="6"/>
        <v>0</v>
      </c>
      <c r="AG23" s="10">
        <f>xbarco!AG23/xbarco!AG$69*100</f>
        <v>1.4285714285714286</v>
      </c>
      <c r="AH23" s="10">
        <f>xbarco!AH23/xbarco!AH$69*100</f>
        <v>1.6949152542372881</v>
      </c>
      <c r="AI23" s="14">
        <f t="shared" si="7"/>
        <v>1.052233116774147</v>
      </c>
      <c r="AJ23" s="7">
        <f>xbarco!AJ23/xbarco!AJ$69*100</f>
        <v>0</v>
      </c>
      <c r="AK23" s="7">
        <f>xbarco!AK23/xbarco!AK$69*100</f>
        <v>0</v>
      </c>
      <c r="AL23" s="7">
        <f>xbarco!AL23/xbarco!AL$69*100</f>
        <v>0</v>
      </c>
      <c r="AM23" s="7">
        <f>xbarco!AM23/xbarco!AM$69*100</f>
        <v>0</v>
      </c>
      <c r="AN23" s="7">
        <f>xbarco!AN23/xbarco!AN$69*100</f>
        <v>0</v>
      </c>
      <c r="AO23" s="7">
        <f>xbarco!AO23/xbarco!AO$69*100</f>
        <v>0</v>
      </c>
      <c r="AP23" s="7">
        <f>xbarco!AP23/xbarco!AP$69*100</f>
        <v>0</v>
      </c>
      <c r="AQ23" s="7">
        <f>xbarco!AQ23/xbarco!AQ$69*100</f>
        <v>0</v>
      </c>
      <c r="AR23" s="7">
        <f>xbarco!AR23/xbarco!AR$69*100</f>
        <v>0</v>
      </c>
      <c r="AS23" s="7">
        <f>xbarco!AS23/xbarco!AS$69*100</f>
        <v>0</v>
      </c>
      <c r="AT23" s="7">
        <f>xbarco!AT23/xbarco!AT$69*100</f>
        <v>0</v>
      </c>
      <c r="AU23" s="7">
        <f>xbarco!AU23/xbarco!AU$69*100</f>
        <v>0</v>
      </c>
      <c r="AV23" s="12">
        <f t="shared" si="8"/>
        <v>0</v>
      </c>
      <c r="AW23" s="7">
        <f>xbarco!AW23/xbarco!AW$69*100</f>
        <v>0</v>
      </c>
      <c r="AX23" s="7">
        <f>xbarco!AX23/xbarco!AX$69*100</f>
        <v>0</v>
      </c>
      <c r="AY23" s="7">
        <f>xbarco!AY23/xbarco!AY$69*100</f>
        <v>0</v>
      </c>
      <c r="AZ23" s="7">
        <f>xbarco!AZ23/xbarco!AZ$69*100</f>
        <v>0</v>
      </c>
      <c r="BA23" s="7">
        <f>xbarco!BA23/xbarco!BA$69*100</f>
        <v>0</v>
      </c>
      <c r="BB23" s="7">
        <f>xbarco!BB23/xbarco!BB$69*100</f>
        <v>0</v>
      </c>
      <c r="BC23" s="7">
        <f>xbarco!BC23/xbarco!BC$69*100</f>
        <v>0</v>
      </c>
      <c r="BD23" s="7">
        <f>xbarco!BD23/xbarco!BD$69*100</f>
        <v>0</v>
      </c>
      <c r="BE23" s="7">
        <f>xbarco!BE23/xbarco!BE$69*100</f>
        <v>0</v>
      </c>
      <c r="BF23" s="7">
        <f>xbarco!BF23/xbarco!BF$69*100</f>
        <v>0</v>
      </c>
      <c r="BG23" s="7">
        <f>xbarco!BG23/xbarco!BG$69*100</f>
        <v>0</v>
      </c>
      <c r="BH23" s="7">
        <f>xbarco!BH23/xbarco!BH$69*100</f>
        <v>0</v>
      </c>
      <c r="BI23" s="12">
        <f t="shared" si="9"/>
        <v>0</v>
      </c>
      <c r="BJ23" s="10">
        <f>xbarco!BJ23/xbarco!BJ$69*100</f>
        <v>0</v>
      </c>
      <c r="BK23" s="10">
        <f>xbarco!BK23/xbarco!BK$69*100</f>
        <v>0</v>
      </c>
      <c r="BL23" s="10">
        <f>xbarco!BL23/xbarco!BL$69*100</f>
        <v>0</v>
      </c>
      <c r="BM23" s="10">
        <f>xbarco!BM23/xbarco!BM$69*100</f>
        <v>0</v>
      </c>
      <c r="BN23" s="10">
        <f>xbarco!BN23/xbarco!BN$69*100</f>
        <v>0</v>
      </c>
      <c r="BO23" s="10">
        <f>xbarco!BO23/xbarco!BO$69*100</f>
        <v>0</v>
      </c>
      <c r="BP23" s="10">
        <f>xbarco!BP23/xbarco!BP$69*100</f>
        <v>0</v>
      </c>
      <c r="BQ23" s="10"/>
      <c r="BR23" s="10">
        <f>xbarco!BR23/xbarco!BR$69*100</f>
        <v>0</v>
      </c>
      <c r="BS23" s="10">
        <f>xbarco!BS23/xbarco!BS$69*100</f>
        <v>0</v>
      </c>
      <c r="BT23" s="10">
        <f>xbarco!BT23/xbarco!BT$69*100</f>
        <v>0</v>
      </c>
      <c r="BU23" s="10">
        <f>xbarco!BU23/xbarco!BU$69*100</f>
        <v>0</v>
      </c>
      <c r="BV23" s="10">
        <f>xbarco!BV23/xbarco!BV$69*100</f>
        <v>0</v>
      </c>
      <c r="BW23" s="10">
        <f>xbarco!BW23/xbarco!BW$69*100</f>
        <v>0</v>
      </c>
      <c r="BX23" s="14">
        <f t="shared" si="10"/>
        <v>0</v>
      </c>
      <c r="BY23" s="7">
        <f>xbarco!BY23/xbarco!BY$69*100</f>
        <v>0</v>
      </c>
      <c r="BZ23" s="7">
        <f>xbarco!BZ23/xbarco!BZ$69*100</f>
        <v>0</v>
      </c>
      <c r="CA23" s="7">
        <f>xbarco!CA23/xbarco!CA$69*100</f>
        <v>0</v>
      </c>
      <c r="CB23" s="7">
        <f>xbarco!CB23/xbarco!CB$69*100</f>
        <v>0</v>
      </c>
      <c r="CC23" s="7">
        <f>xbarco!CC23/xbarco!CC$69*100</f>
        <v>0</v>
      </c>
      <c r="CD23" s="7">
        <f>xbarco!CD23/xbarco!CD$69*100</f>
        <v>0</v>
      </c>
      <c r="CE23" s="7">
        <f>xbarco!CE23/xbarco!CE$69*100</f>
        <v>0</v>
      </c>
      <c r="CF23" s="7">
        <f>xbarco!CF23/xbarco!CF$69*100</f>
        <v>0</v>
      </c>
      <c r="CG23" s="7"/>
      <c r="CH23" s="7"/>
      <c r="CI23" s="7">
        <f>xbarco!CI23/xbarco!CI$69*100</f>
        <v>0</v>
      </c>
      <c r="CJ23" s="7">
        <f>xbarco!CJ23/xbarco!CJ$69*100</f>
        <v>0</v>
      </c>
      <c r="CK23" s="7">
        <f>xbarco!CK23/xbarco!CK$69*100</f>
        <v>0</v>
      </c>
      <c r="CL23" s="7">
        <f>xbarco!CL23/xbarco!CL$69*100</f>
        <v>0</v>
      </c>
      <c r="CM23" s="7"/>
      <c r="CN23" s="7">
        <f>xbarco!CN23/xbarco!CN$69*100</f>
        <v>0</v>
      </c>
      <c r="CO23" s="7">
        <f>xbarco!CO23/xbarco!CO$69*100</f>
        <v>0</v>
      </c>
      <c r="CP23" s="12">
        <f t="shared" si="11"/>
        <v>0</v>
      </c>
      <c r="CQ23" s="8"/>
      <c r="DC23" s="6"/>
      <c r="DD23" s="63">
        <f>xbarco!DD23/xbarco!DD$69*100</f>
        <v>0</v>
      </c>
      <c r="DE23" s="63">
        <f>xbarco!DE23/xbarco!DE$69*100</f>
        <v>0</v>
      </c>
      <c r="DF23" s="63">
        <f>xbarco!DF23/xbarco!DF$69*100</f>
        <v>0</v>
      </c>
      <c r="DG23" s="63">
        <f>xbarco!DG23/xbarco!DG$69*100</f>
        <v>0</v>
      </c>
      <c r="DH23" s="63">
        <f>xbarco!DH23/xbarco!DH$69*100</f>
        <v>0</v>
      </c>
      <c r="DI23" s="63">
        <f>xbarco!DI23/xbarco!DI$69*100</f>
        <v>0</v>
      </c>
      <c r="DJ23" s="63">
        <f>xbarco!DJ23/xbarco!DJ$69*100</f>
        <v>0</v>
      </c>
      <c r="DK23" s="63">
        <f>xbarco!DK23/xbarco!DK$69*100</f>
        <v>0</v>
      </c>
      <c r="DL23" s="63">
        <f>xbarco!DL23/xbarco!DL$69*100</f>
        <v>0</v>
      </c>
      <c r="DM23" s="63">
        <f>xbarco!DM23/xbarco!DM$69*100</f>
        <v>0</v>
      </c>
      <c r="DN23" s="63">
        <f>xbarco!DN23/xbarco!DN$69*100</f>
        <v>0</v>
      </c>
      <c r="DO23" s="63">
        <f>xbarco!DO23/xbarco!DO$69*100</f>
        <v>0</v>
      </c>
      <c r="DP23" s="61"/>
    </row>
    <row r="24" spans="1:120">
      <c r="A24">
        <v>16</v>
      </c>
      <c r="B24" s="7">
        <f>xbarco!B24/xbarco!B$69*100</f>
        <v>0</v>
      </c>
      <c r="C24" s="7">
        <f>xbarco!C24/xbarco!C$69*100</f>
        <v>0</v>
      </c>
      <c r="D24" s="7">
        <f>xbarco!D24/xbarco!D$69*100</f>
        <v>0</v>
      </c>
      <c r="E24" s="7">
        <f>xbarco!E24/xbarco!E$69*100</f>
        <v>0</v>
      </c>
      <c r="F24" s="7">
        <f>xbarco!F24/xbarco!F$69*100</f>
        <v>0</v>
      </c>
      <c r="G24" s="7">
        <f>xbarco!G24/xbarco!G$69*100</f>
        <v>0</v>
      </c>
      <c r="H24" s="7">
        <f>xbarco!H24/xbarco!H$69*100</f>
        <v>0</v>
      </c>
      <c r="I24" s="7">
        <f>xbarco!I24/xbarco!I$69*100</f>
        <v>0</v>
      </c>
      <c r="J24" s="7">
        <f>xbarco!J24/xbarco!J$69*100</f>
        <v>0</v>
      </c>
      <c r="K24" s="12">
        <f t="shared" si="4"/>
        <v>0</v>
      </c>
      <c r="L24" s="7">
        <f>xbarco!L24/xbarco!L$69*100</f>
        <v>0</v>
      </c>
      <c r="M24" s="7">
        <f>xbarco!M24/xbarco!M$69*100</f>
        <v>0</v>
      </c>
      <c r="N24" s="7">
        <f>xbarco!N24/xbarco!N$69*100</f>
        <v>0</v>
      </c>
      <c r="O24" s="7">
        <f>xbarco!O24/xbarco!O$69*100</f>
        <v>0</v>
      </c>
      <c r="P24" s="7">
        <f>xbarco!P24/xbarco!P$69*100</f>
        <v>0</v>
      </c>
      <c r="Q24" s="7">
        <f>xbarco!Q24/xbarco!Q$69*100</f>
        <v>0</v>
      </c>
      <c r="R24" s="7">
        <f>xbarco!R24/xbarco!R$69*100</f>
        <v>0</v>
      </c>
      <c r="S24" s="7">
        <f>xbarco!S24/xbarco!S$69*100</f>
        <v>0</v>
      </c>
      <c r="T24" s="7">
        <f>xbarco!T24/xbarco!T$69*100</f>
        <v>0</v>
      </c>
      <c r="U24" s="7">
        <f>xbarco!U24/xbarco!U$69*100</f>
        <v>0</v>
      </c>
      <c r="V24" s="12">
        <f t="shared" si="5"/>
        <v>0</v>
      </c>
      <c r="W24" s="7">
        <f>xbarco!W24/xbarco!W$69*100</f>
        <v>0</v>
      </c>
      <c r="X24" s="7">
        <f>xbarco!X24/xbarco!X$69*100</f>
        <v>0</v>
      </c>
      <c r="Y24" s="7">
        <f>xbarco!Y24/xbarco!Y$69*100</f>
        <v>0</v>
      </c>
      <c r="Z24" s="7">
        <f>xbarco!Z24/xbarco!Z$69*100</f>
        <v>0</v>
      </c>
      <c r="AA24" s="7">
        <f>xbarco!AA24/xbarco!AA$69*100</f>
        <v>0</v>
      </c>
      <c r="AB24" s="7">
        <f>xbarco!AB24/xbarco!AB$69*100</f>
        <v>0</v>
      </c>
      <c r="AC24" s="7">
        <f>xbarco!AC24/xbarco!AC$69*100</f>
        <v>0</v>
      </c>
      <c r="AD24" s="7">
        <f>xbarco!AD24/xbarco!AD$69*100</f>
        <v>0</v>
      </c>
      <c r="AE24" s="7">
        <f>xbarco!AE24/xbarco!AE$69*100</f>
        <v>0</v>
      </c>
      <c r="AF24" s="12">
        <f t="shared" si="6"/>
        <v>0</v>
      </c>
      <c r="AG24" s="10">
        <f>xbarco!AG24/xbarco!AG$69*100</f>
        <v>7.1428571428571423</v>
      </c>
      <c r="AH24" s="10">
        <f>xbarco!AH24/xbarco!AH$69*100</f>
        <v>3.3898305084745761</v>
      </c>
      <c r="AI24" s="14">
        <f t="shared" si="7"/>
        <v>2.1901805192625798</v>
      </c>
      <c r="AJ24" s="7">
        <f>xbarco!AJ24/xbarco!AJ$69*100</f>
        <v>0</v>
      </c>
      <c r="AK24" s="7">
        <f>xbarco!AK24/xbarco!AK$69*100</f>
        <v>0</v>
      </c>
      <c r="AL24" s="7">
        <f>xbarco!AL24/xbarco!AL$69*100</f>
        <v>0</v>
      </c>
      <c r="AM24" s="7">
        <f>xbarco!AM24/xbarco!AM$69*100</f>
        <v>0</v>
      </c>
      <c r="AN24" s="7">
        <f>xbarco!AN24/xbarco!AN$69*100</f>
        <v>0</v>
      </c>
      <c r="AO24" s="7">
        <f>xbarco!AO24/xbarco!AO$69*100</f>
        <v>0</v>
      </c>
      <c r="AP24" s="7">
        <f>xbarco!AP24/xbarco!AP$69*100</f>
        <v>0</v>
      </c>
      <c r="AQ24" s="7">
        <f>xbarco!AQ24/xbarco!AQ$69*100</f>
        <v>0</v>
      </c>
      <c r="AR24" s="7">
        <f>xbarco!AR24/xbarco!AR$69*100</f>
        <v>0</v>
      </c>
      <c r="AS24" s="7">
        <f>xbarco!AS24/xbarco!AS$69*100</f>
        <v>0</v>
      </c>
      <c r="AT24" s="7">
        <f>xbarco!AT24/xbarco!AT$69*100</f>
        <v>0</v>
      </c>
      <c r="AU24" s="7">
        <f>xbarco!AU24/xbarco!AU$69*100</f>
        <v>0</v>
      </c>
      <c r="AV24" s="12">
        <f t="shared" si="8"/>
        <v>0</v>
      </c>
      <c r="AW24" s="7">
        <f>xbarco!AW24/xbarco!AW$69*100</f>
        <v>0</v>
      </c>
      <c r="AX24" s="7">
        <f>xbarco!AX24/xbarco!AX$69*100</f>
        <v>0</v>
      </c>
      <c r="AY24" s="7">
        <f>xbarco!AY24/xbarco!AY$69*100</f>
        <v>0</v>
      </c>
      <c r="AZ24" s="7">
        <f>xbarco!AZ24/xbarco!AZ$69*100</f>
        <v>0</v>
      </c>
      <c r="BA24" s="7">
        <f>xbarco!BA24/xbarco!BA$69*100</f>
        <v>0</v>
      </c>
      <c r="BB24" s="7">
        <f>xbarco!BB24/xbarco!BB$69*100</f>
        <v>0</v>
      </c>
      <c r="BC24" s="7">
        <f>xbarco!BC24/xbarco!BC$69*100</f>
        <v>0</v>
      </c>
      <c r="BD24" s="7">
        <f>xbarco!BD24/xbarco!BD$69*100</f>
        <v>0</v>
      </c>
      <c r="BE24" s="7">
        <f>xbarco!BE24/xbarco!BE$69*100</f>
        <v>0</v>
      </c>
      <c r="BF24" s="7">
        <f>xbarco!BF24/xbarco!BF$69*100</f>
        <v>0</v>
      </c>
      <c r="BG24" s="7">
        <f>xbarco!BG24/xbarco!BG$69*100</f>
        <v>0</v>
      </c>
      <c r="BH24" s="7">
        <f>xbarco!BH24/xbarco!BH$69*100</f>
        <v>0</v>
      </c>
      <c r="BI24" s="12">
        <f t="shared" si="9"/>
        <v>0</v>
      </c>
      <c r="BJ24" s="10">
        <f>xbarco!BJ24/xbarco!BJ$69*100</f>
        <v>0</v>
      </c>
      <c r="BK24" s="10">
        <f>xbarco!BK24/xbarco!BK$69*100</f>
        <v>0</v>
      </c>
      <c r="BL24" s="10">
        <f>xbarco!BL24/xbarco!BL$69*100</f>
        <v>0</v>
      </c>
      <c r="BM24" s="10">
        <f>xbarco!BM24/xbarco!BM$69*100</f>
        <v>0</v>
      </c>
      <c r="BN24" s="10">
        <f>xbarco!BN24/xbarco!BN$69*100</f>
        <v>0</v>
      </c>
      <c r="BO24" s="10">
        <f>xbarco!BO24/xbarco!BO$69*100</f>
        <v>0</v>
      </c>
      <c r="BP24" s="10">
        <f>xbarco!BP24/xbarco!BP$69*100</f>
        <v>0</v>
      </c>
      <c r="BQ24" s="10"/>
      <c r="BR24" s="10">
        <f>xbarco!BR24/xbarco!BR$69*100</f>
        <v>0</v>
      </c>
      <c r="BS24" s="10">
        <f>xbarco!BS24/xbarco!BS$69*100</f>
        <v>0</v>
      </c>
      <c r="BT24" s="10">
        <f>xbarco!BT24/xbarco!BT$69*100</f>
        <v>0</v>
      </c>
      <c r="BU24" s="10">
        <f>xbarco!BU24/xbarco!BU$69*100</f>
        <v>0</v>
      </c>
      <c r="BV24" s="10">
        <f>xbarco!BV24/xbarco!BV$69*100</f>
        <v>0</v>
      </c>
      <c r="BW24" s="10">
        <f>xbarco!BW24/xbarco!BW$69*100</f>
        <v>0</v>
      </c>
      <c r="BX24" s="14">
        <f t="shared" si="10"/>
        <v>0</v>
      </c>
      <c r="BY24" s="7">
        <f>xbarco!BY24/xbarco!BY$69*100</f>
        <v>0</v>
      </c>
      <c r="BZ24" s="7">
        <f>xbarco!BZ24/xbarco!BZ$69*100</f>
        <v>0</v>
      </c>
      <c r="CA24" s="7">
        <f>xbarco!CA24/xbarco!CA$69*100</f>
        <v>0</v>
      </c>
      <c r="CB24" s="7">
        <f>xbarco!CB24/xbarco!CB$69*100</f>
        <v>0</v>
      </c>
      <c r="CC24" s="7">
        <f>xbarco!CC24/xbarco!CC$69*100</f>
        <v>0</v>
      </c>
      <c r="CD24" s="7">
        <f>xbarco!CD24/xbarco!CD$69*100</f>
        <v>0</v>
      </c>
      <c r="CE24" s="7">
        <f>xbarco!CE24/xbarco!CE$69*100</f>
        <v>0</v>
      </c>
      <c r="CF24" s="7">
        <f>xbarco!CF24/xbarco!CF$69*100</f>
        <v>0</v>
      </c>
      <c r="CG24" s="7"/>
      <c r="CH24" s="7"/>
      <c r="CI24" s="7">
        <f>xbarco!CI24/xbarco!CI$69*100</f>
        <v>0</v>
      </c>
      <c r="CJ24" s="7">
        <f>xbarco!CJ24/xbarco!CJ$69*100</f>
        <v>0</v>
      </c>
      <c r="CK24" s="7">
        <f>xbarco!CK24/xbarco!CK$69*100</f>
        <v>0</v>
      </c>
      <c r="CL24" s="7">
        <f>xbarco!CL24/xbarco!CL$69*100</f>
        <v>0</v>
      </c>
      <c r="CM24" s="7"/>
      <c r="CN24" s="7">
        <f>xbarco!CN24/xbarco!CN$69*100</f>
        <v>0</v>
      </c>
      <c r="CO24" s="7">
        <f>xbarco!CO24/xbarco!CO$69*100</f>
        <v>0</v>
      </c>
      <c r="CP24" s="12">
        <f t="shared" si="11"/>
        <v>0</v>
      </c>
      <c r="CQ24" s="8"/>
      <c r="DC24" s="6"/>
      <c r="DD24" s="63">
        <f>xbarco!DD24/xbarco!DD$69*100</f>
        <v>0</v>
      </c>
      <c r="DE24" s="63">
        <f>xbarco!DE24/xbarco!DE$69*100</f>
        <v>1.5625</v>
      </c>
      <c r="DF24" s="63">
        <f>xbarco!DF24/xbarco!DF$69*100</f>
        <v>0</v>
      </c>
      <c r="DG24" s="63">
        <f>xbarco!DG24/xbarco!DG$69*100</f>
        <v>0</v>
      </c>
      <c r="DH24" s="63">
        <f>xbarco!DH24/xbarco!DH$69*100</f>
        <v>0</v>
      </c>
      <c r="DI24" s="63">
        <f>xbarco!DI24/xbarco!DI$69*100</f>
        <v>0</v>
      </c>
      <c r="DJ24" s="63">
        <f>xbarco!DJ24/xbarco!DJ$69*100</f>
        <v>0</v>
      </c>
      <c r="DK24" s="63">
        <f>xbarco!DK24/xbarco!DK$69*100</f>
        <v>0</v>
      </c>
      <c r="DL24" s="63">
        <f>xbarco!DL24/xbarco!DL$69*100</f>
        <v>0</v>
      </c>
      <c r="DM24" s="63">
        <f>xbarco!DM24/xbarco!DM$69*100</f>
        <v>0</v>
      </c>
      <c r="DN24" s="63">
        <f>xbarco!DN24/xbarco!DN$69*100</f>
        <v>0</v>
      </c>
      <c r="DO24" s="63">
        <f>xbarco!DO24/xbarco!DO$69*100</f>
        <v>0</v>
      </c>
      <c r="DP24" s="61"/>
    </row>
    <row r="25" spans="1:120">
      <c r="A25">
        <v>17</v>
      </c>
      <c r="B25" s="7">
        <f>xbarco!B25/xbarco!B$69*100</f>
        <v>0</v>
      </c>
      <c r="C25" s="7">
        <f>xbarco!C25/xbarco!C$69*100</f>
        <v>0</v>
      </c>
      <c r="D25" s="7">
        <f>xbarco!D25/xbarco!D$69*100</f>
        <v>0</v>
      </c>
      <c r="E25" s="7">
        <f>xbarco!E25/xbarco!E$69*100</f>
        <v>0</v>
      </c>
      <c r="F25" s="7">
        <f>xbarco!F25/xbarco!F$69*100</f>
        <v>0</v>
      </c>
      <c r="G25" s="7">
        <f>xbarco!G25/xbarco!G$69*100</f>
        <v>0</v>
      </c>
      <c r="H25" s="7">
        <f>xbarco!H25/xbarco!H$69*100</f>
        <v>0</v>
      </c>
      <c r="I25" s="7">
        <f>xbarco!I25/xbarco!I$69*100</f>
        <v>0</v>
      </c>
      <c r="J25" s="7">
        <f>xbarco!J25/xbarco!J$69*100</f>
        <v>0</v>
      </c>
      <c r="K25" s="12">
        <f t="shared" si="4"/>
        <v>0</v>
      </c>
      <c r="L25" s="7">
        <f>xbarco!L25/xbarco!L$69*100</f>
        <v>0</v>
      </c>
      <c r="M25" s="7">
        <f>xbarco!M25/xbarco!M$69*100</f>
        <v>0</v>
      </c>
      <c r="N25" s="7">
        <f>xbarco!N25/xbarco!N$69*100</f>
        <v>0</v>
      </c>
      <c r="O25" s="7">
        <f>xbarco!O25/xbarco!O$69*100</f>
        <v>0</v>
      </c>
      <c r="P25" s="7">
        <f>xbarco!P25/xbarco!P$69*100</f>
        <v>0</v>
      </c>
      <c r="Q25" s="7">
        <f>xbarco!Q25/xbarco!Q$69*100</f>
        <v>0</v>
      </c>
      <c r="R25" s="7">
        <f>xbarco!R25/xbarco!R$69*100</f>
        <v>0</v>
      </c>
      <c r="S25" s="7">
        <f>xbarco!S25/xbarco!S$69*100</f>
        <v>0</v>
      </c>
      <c r="T25" s="7">
        <f>xbarco!T25/xbarco!T$69*100</f>
        <v>0</v>
      </c>
      <c r="U25" s="7">
        <f>xbarco!U25/xbarco!U$69*100</f>
        <v>0</v>
      </c>
      <c r="V25" s="12">
        <f t="shared" si="5"/>
        <v>0</v>
      </c>
      <c r="W25" s="7">
        <f>xbarco!W25/xbarco!W$69*100</f>
        <v>0</v>
      </c>
      <c r="X25" s="7">
        <f>xbarco!X25/xbarco!X$69*100</f>
        <v>0</v>
      </c>
      <c r="Y25" s="7">
        <f>xbarco!Y25/xbarco!Y$69*100</f>
        <v>0</v>
      </c>
      <c r="Z25" s="7">
        <f>xbarco!Z25/xbarco!Z$69*100</f>
        <v>0</v>
      </c>
      <c r="AA25" s="7">
        <f>xbarco!AA25/xbarco!AA$69*100</f>
        <v>0</v>
      </c>
      <c r="AB25" s="7">
        <f>xbarco!AB25/xbarco!AB$69*100</f>
        <v>0</v>
      </c>
      <c r="AC25" s="7">
        <f>xbarco!AC25/xbarco!AC$69*100</f>
        <v>0</v>
      </c>
      <c r="AD25" s="7">
        <f>xbarco!AD25/xbarco!AD$69*100</f>
        <v>0</v>
      </c>
      <c r="AE25" s="7">
        <f>xbarco!AE25/xbarco!AE$69*100</f>
        <v>0</v>
      </c>
      <c r="AF25" s="12">
        <f t="shared" si="6"/>
        <v>0</v>
      </c>
      <c r="AG25" s="10">
        <f>xbarco!AG25/xbarco!AG$69*100</f>
        <v>11.428571428571429</v>
      </c>
      <c r="AH25" s="10">
        <f>xbarco!AH25/xbarco!AH$69*100</f>
        <v>10.16949152542373</v>
      </c>
      <c r="AI25" s="14">
        <f t="shared" si="7"/>
        <v>6.3705415577877407</v>
      </c>
      <c r="AJ25" s="7">
        <f>xbarco!AJ25/xbarco!AJ$69*100</f>
        <v>0</v>
      </c>
      <c r="AK25" s="7">
        <f>xbarco!AK25/xbarco!AK$69*100</f>
        <v>0</v>
      </c>
      <c r="AL25" s="7">
        <f>xbarco!AL25/xbarco!AL$69*100</f>
        <v>0</v>
      </c>
      <c r="AM25" s="7">
        <f>xbarco!AM25/xbarco!AM$69*100</f>
        <v>0</v>
      </c>
      <c r="AN25" s="7">
        <f>xbarco!AN25/xbarco!AN$69*100</f>
        <v>0</v>
      </c>
      <c r="AO25" s="7">
        <f>xbarco!AO25/xbarco!AO$69*100</f>
        <v>0</v>
      </c>
      <c r="AP25" s="7">
        <f>xbarco!AP25/xbarco!AP$69*100</f>
        <v>0</v>
      </c>
      <c r="AQ25" s="7">
        <f>xbarco!AQ25/xbarco!AQ$69*100</f>
        <v>0</v>
      </c>
      <c r="AR25" s="7">
        <f>xbarco!AR25/xbarco!AR$69*100</f>
        <v>0</v>
      </c>
      <c r="AS25" s="7">
        <f>xbarco!AS25/xbarco!AS$69*100</f>
        <v>0</v>
      </c>
      <c r="AT25" s="7">
        <f>xbarco!AT25/xbarco!AT$69*100</f>
        <v>0</v>
      </c>
      <c r="AU25" s="7">
        <f>xbarco!AU25/xbarco!AU$69*100</f>
        <v>0</v>
      </c>
      <c r="AV25" s="12">
        <f t="shared" si="8"/>
        <v>0</v>
      </c>
      <c r="AW25" s="7">
        <f>xbarco!AW25/xbarco!AW$69*100</f>
        <v>0</v>
      </c>
      <c r="AX25" s="7">
        <f>xbarco!AX25/xbarco!AX$69*100</f>
        <v>0</v>
      </c>
      <c r="AY25" s="7">
        <f>xbarco!AY25/xbarco!AY$69*100</f>
        <v>0</v>
      </c>
      <c r="AZ25" s="7">
        <f>xbarco!AZ25/xbarco!AZ$69*100</f>
        <v>0</v>
      </c>
      <c r="BA25" s="7">
        <f>xbarco!BA25/xbarco!BA$69*100</f>
        <v>0</v>
      </c>
      <c r="BB25" s="7">
        <f>xbarco!BB25/xbarco!BB$69*100</f>
        <v>0</v>
      </c>
      <c r="BC25" s="7">
        <f>xbarco!BC25/xbarco!BC$69*100</f>
        <v>0</v>
      </c>
      <c r="BD25" s="7">
        <f>xbarco!BD25/xbarco!BD$69*100</f>
        <v>0</v>
      </c>
      <c r="BE25" s="7">
        <f>xbarco!BE25/xbarco!BE$69*100</f>
        <v>0</v>
      </c>
      <c r="BF25" s="7">
        <f>xbarco!BF25/xbarco!BF$69*100</f>
        <v>0</v>
      </c>
      <c r="BG25" s="7">
        <f>xbarco!BG25/xbarco!BG$69*100</f>
        <v>0</v>
      </c>
      <c r="BH25" s="7">
        <f>xbarco!BH25/xbarco!BH$69*100</f>
        <v>0</v>
      </c>
      <c r="BI25" s="12">
        <f t="shared" si="9"/>
        <v>0</v>
      </c>
      <c r="BJ25" s="10">
        <f>xbarco!BJ25/xbarco!BJ$69*100</f>
        <v>0</v>
      </c>
      <c r="BK25" s="10">
        <f>xbarco!BK25/xbarco!BK$69*100</f>
        <v>0</v>
      </c>
      <c r="BL25" s="10">
        <f>xbarco!BL25/xbarco!BL$69*100</f>
        <v>0</v>
      </c>
      <c r="BM25" s="10">
        <f>xbarco!BM25/xbarco!BM$69*100</f>
        <v>0</v>
      </c>
      <c r="BN25" s="10">
        <f>xbarco!BN25/xbarco!BN$69*100</f>
        <v>0</v>
      </c>
      <c r="BO25" s="10">
        <f>xbarco!BO25/xbarco!BO$69*100</f>
        <v>0</v>
      </c>
      <c r="BP25" s="10">
        <f>xbarco!BP25/xbarco!BP$69*100</f>
        <v>0</v>
      </c>
      <c r="BQ25" s="10"/>
      <c r="BR25" s="10">
        <f>xbarco!BR25/xbarco!BR$69*100</f>
        <v>0</v>
      </c>
      <c r="BS25" s="10">
        <f>xbarco!BS25/xbarco!BS$69*100</f>
        <v>0</v>
      </c>
      <c r="BT25" s="10">
        <f>xbarco!BT25/xbarco!BT$69*100</f>
        <v>0</v>
      </c>
      <c r="BU25" s="10">
        <f>xbarco!BU25/xbarco!BU$69*100</f>
        <v>0</v>
      </c>
      <c r="BV25" s="10">
        <f>xbarco!BV25/xbarco!BV$69*100</f>
        <v>0</v>
      </c>
      <c r="BW25" s="10">
        <f>xbarco!BW25/xbarco!BW$69*100</f>
        <v>0</v>
      </c>
      <c r="BX25" s="14">
        <f t="shared" si="10"/>
        <v>0</v>
      </c>
      <c r="BY25" s="7">
        <f>xbarco!BY25/xbarco!BY$69*100</f>
        <v>0</v>
      </c>
      <c r="BZ25" s="7">
        <f>xbarco!BZ25/xbarco!BZ$69*100</f>
        <v>0</v>
      </c>
      <c r="CA25" s="7">
        <f>xbarco!CA25/xbarco!CA$69*100</f>
        <v>0</v>
      </c>
      <c r="CB25" s="7">
        <f>xbarco!CB25/xbarco!CB$69*100</f>
        <v>0</v>
      </c>
      <c r="CC25" s="7">
        <f>xbarco!CC25/xbarco!CC$69*100</f>
        <v>0</v>
      </c>
      <c r="CD25" s="7">
        <f>xbarco!CD25/xbarco!CD$69*100</f>
        <v>0</v>
      </c>
      <c r="CE25" s="7">
        <f>xbarco!CE25/xbarco!CE$69*100</f>
        <v>0</v>
      </c>
      <c r="CF25" s="7">
        <f>xbarco!CF25/xbarco!CF$69*100</f>
        <v>0</v>
      </c>
      <c r="CG25" s="7"/>
      <c r="CH25" s="7"/>
      <c r="CI25" s="7">
        <f>xbarco!CI25/xbarco!CI$69*100</f>
        <v>0</v>
      </c>
      <c r="CJ25" s="7">
        <f>xbarco!CJ25/xbarco!CJ$69*100</f>
        <v>0</v>
      </c>
      <c r="CK25" s="7">
        <f>xbarco!CK25/xbarco!CK$69*100</f>
        <v>0</v>
      </c>
      <c r="CL25" s="7">
        <f>xbarco!CL25/xbarco!CL$69*100</f>
        <v>0</v>
      </c>
      <c r="CM25" s="7"/>
      <c r="CN25" s="7">
        <f>xbarco!CN25/xbarco!CN$69*100</f>
        <v>0</v>
      </c>
      <c r="CO25" s="7">
        <f>xbarco!CO25/xbarco!CO$69*100</f>
        <v>0</v>
      </c>
      <c r="CP25" s="12">
        <f t="shared" si="11"/>
        <v>0</v>
      </c>
      <c r="CQ25" s="8"/>
      <c r="DC25" s="6"/>
      <c r="DD25" s="63">
        <f>xbarco!DD25/xbarco!DD$69*100</f>
        <v>0</v>
      </c>
      <c r="DE25" s="63">
        <f>xbarco!DE25/xbarco!DE$69*100</f>
        <v>1.5625</v>
      </c>
      <c r="DF25" s="63">
        <f>xbarco!DF25/xbarco!DF$69*100</f>
        <v>0</v>
      </c>
      <c r="DG25" s="63">
        <f>xbarco!DG25/xbarco!DG$69*100</f>
        <v>0</v>
      </c>
      <c r="DH25" s="63">
        <f>xbarco!DH25/xbarco!DH$69*100</f>
        <v>0</v>
      </c>
      <c r="DI25" s="63">
        <f>xbarco!DI25/xbarco!DI$69*100</f>
        <v>0</v>
      </c>
      <c r="DJ25" s="63">
        <f>xbarco!DJ25/xbarco!DJ$69*100</f>
        <v>0</v>
      </c>
      <c r="DK25" s="63">
        <f>xbarco!DK25/xbarco!DK$69*100</f>
        <v>0</v>
      </c>
      <c r="DL25" s="63">
        <f>xbarco!DL25/xbarco!DL$69*100</f>
        <v>0</v>
      </c>
      <c r="DM25" s="63">
        <f>xbarco!DM25/xbarco!DM$69*100</f>
        <v>0</v>
      </c>
      <c r="DN25" s="63">
        <f>xbarco!DN25/xbarco!DN$69*100</f>
        <v>0</v>
      </c>
      <c r="DO25" s="63">
        <f>xbarco!DO25/xbarco!DO$69*100</f>
        <v>0</v>
      </c>
      <c r="DP25" s="61"/>
    </row>
    <row r="26" spans="1:120">
      <c r="A26">
        <v>18</v>
      </c>
      <c r="B26" s="7">
        <f>xbarco!B26/xbarco!B$69*100</f>
        <v>0</v>
      </c>
      <c r="C26" s="7">
        <f>xbarco!C26/xbarco!C$69*100</f>
        <v>0</v>
      </c>
      <c r="D26" s="7">
        <f>xbarco!D26/xbarco!D$69*100</f>
        <v>0</v>
      </c>
      <c r="E26" s="7">
        <f>xbarco!E26/xbarco!E$69*100</f>
        <v>0</v>
      </c>
      <c r="F26" s="7">
        <f>xbarco!F26/xbarco!F$69*100</f>
        <v>0</v>
      </c>
      <c r="G26" s="7">
        <f>xbarco!G26/xbarco!G$69*100</f>
        <v>0</v>
      </c>
      <c r="H26" s="7">
        <f>xbarco!H26/xbarco!H$69*100</f>
        <v>0</v>
      </c>
      <c r="I26" s="7">
        <f>xbarco!I26/xbarco!I$69*100</f>
        <v>0</v>
      </c>
      <c r="J26" s="7">
        <f>xbarco!J26/xbarco!J$69*100</f>
        <v>0</v>
      </c>
      <c r="K26" s="12">
        <f t="shared" si="4"/>
        <v>0</v>
      </c>
      <c r="L26" s="7">
        <f>xbarco!L26/xbarco!L$69*100</f>
        <v>0</v>
      </c>
      <c r="M26" s="7">
        <f>xbarco!M26/xbarco!M$69*100</f>
        <v>0</v>
      </c>
      <c r="N26" s="7">
        <f>xbarco!N26/xbarco!N$69*100</f>
        <v>0</v>
      </c>
      <c r="O26" s="7">
        <f>xbarco!O26/xbarco!O$69*100</f>
        <v>0</v>
      </c>
      <c r="P26" s="7">
        <f>xbarco!P26/xbarco!P$69*100</f>
        <v>0</v>
      </c>
      <c r="Q26" s="7">
        <f>xbarco!Q26/xbarco!Q$69*100</f>
        <v>0</v>
      </c>
      <c r="R26" s="7">
        <f>xbarco!R26/xbarco!R$69*100</f>
        <v>0</v>
      </c>
      <c r="S26" s="7">
        <f>xbarco!S26/xbarco!S$69*100</f>
        <v>0</v>
      </c>
      <c r="T26" s="7">
        <f>xbarco!T26/xbarco!T$69*100</f>
        <v>0</v>
      </c>
      <c r="U26" s="7">
        <f>xbarco!U26/xbarco!U$69*100</f>
        <v>0</v>
      </c>
      <c r="V26" s="12">
        <f t="shared" si="5"/>
        <v>0</v>
      </c>
      <c r="W26" s="7">
        <f>xbarco!W26/xbarco!W$69*100</f>
        <v>0</v>
      </c>
      <c r="X26" s="7">
        <f>xbarco!X26/xbarco!X$69*100</f>
        <v>0</v>
      </c>
      <c r="Y26" s="7">
        <f>xbarco!Y26/xbarco!Y$69*100</f>
        <v>0</v>
      </c>
      <c r="Z26" s="7">
        <f>xbarco!Z26/xbarco!Z$69*100</f>
        <v>0</v>
      </c>
      <c r="AA26" s="7">
        <f>xbarco!AA26/xbarco!AA$69*100</f>
        <v>0</v>
      </c>
      <c r="AB26" s="7">
        <f>xbarco!AB26/xbarco!AB$69*100</f>
        <v>0</v>
      </c>
      <c r="AC26" s="7">
        <f>xbarco!AC26/xbarco!AC$69*100</f>
        <v>0</v>
      </c>
      <c r="AD26" s="7">
        <f>xbarco!AD26/xbarco!AD$69*100</f>
        <v>0</v>
      </c>
      <c r="AE26" s="7">
        <f>xbarco!AE26/xbarco!AE$69*100</f>
        <v>0</v>
      </c>
      <c r="AF26" s="12">
        <f t="shared" si="6"/>
        <v>0</v>
      </c>
      <c r="AG26" s="10">
        <f>xbarco!AG26/xbarco!AG$69*100</f>
        <v>14.285714285714285</v>
      </c>
      <c r="AH26" s="10">
        <f>xbarco!AH26/xbarco!AH$69*100</f>
        <v>13.559322033898304</v>
      </c>
      <c r="AI26" s="14">
        <f t="shared" si="7"/>
        <v>8.4750077913360347</v>
      </c>
      <c r="AJ26" s="7">
        <f>xbarco!AJ26/xbarco!AJ$69*100</f>
        <v>0</v>
      </c>
      <c r="AK26" s="7">
        <f>xbarco!AK26/xbarco!AK$69*100</f>
        <v>0</v>
      </c>
      <c r="AL26" s="7">
        <f>xbarco!AL26/xbarco!AL$69*100</f>
        <v>0</v>
      </c>
      <c r="AM26" s="7">
        <f>xbarco!AM26/xbarco!AM$69*100</f>
        <v>0</v>
      </c>
      <c r="AN26" s="7">
        <f>xbarco!AN26/xbarco!AN$69*100</f>
        <v>1.5384615384615385</v>
      </c>
      <c r="AO26" s="7">
        <f>xbarco!AO26/xbarco!AO$69*100</f>
        <v>0</v>
      </c>
      <c r="AP26" s="7">
        <f>xbarco!AP26/xbarco!AP$69*100</f>
        <v>0</v>
      </c>
      <c r="AQ26" s="7">
        <f>xbarco!AQ26/xbarco!AQ$69*100</f>
        <v>0</v>
      </c>
      <c r="AR26" s="7">
        <f>xbarco!AR26/xbarco!AR$69*100</f>
        <v>0</v>
      </c>
      <c r="AS26" s="7">
        <f>xbarco!AS26/xbarco!AS$69*100</f>
        <v>0</v>
      </c>
      <c r="AT26" s="7">
        <f>xbarco!AT26/xbarco!AT$69*100</f>
        <v>0</v>
      </c>
      <c r="AU26" s="7">
        <f>xbarco!AU26/xbarco!AU$69*100</f>
        <v>0</v>
      </c>
      <c r="AV26" s="12">
        <f t="shared" si="8"/>
        <v>0.11965811965811966</v>
      </c>
      <c r="AW26" s="7">
        <f>xbarco!AW26/xbarco!AW$69*100</f>
        <v>0</v>
      </c>
      <c r="AX26" s="7">
        <f>xbarco!AX26/xbarco!AX$69*100</f>
        <v>0</v>
      </c>
      <c r="AY26" s="7">
        <f>xbarco!AY26/xbarco!AY$69*100</f>
        <v>0</v>
      </c>
      <c r="AZ26" s="7">
        <f>xbarco!AZ26/xbarco!AZ$69*100</f>
        <v>0</v>
      </c>
      <c r="BA26" s="7">
        <f>xbarco!BA26/xbarco!BA$69*100</f>
        <v>0</v>
      </c>
      <c r="BB26" s="7">
        <f>xbarco!BB26/xbarco!BB$69*100</f>
        <v>0</v>
      </c>
      <c r="BC26" s="7">
        <f>xbarco!BC26/xbarco!BC$69*100</f>
        <v>0</v>
      </c>
      <c r="BD26" s="7">
        <f>xbarco!BD26/xbarco!BD$69*100</f>
        <v>0</v>
      </c>
      <c r="BE26" s="7">
        <f>xbarco!BE26/xbarco!BE$69*100</f>
        <v>0</v>
      </c>
      <c r="BF26" s="7">
        <f>xbarco!BF26/xbarco!BF$69*100</f>
        <v>0</v>
      </c>
      <c r="BG26" s="7">
        <f>xbarco!BG26/xbarco!BG$69*100</f>
        <v>0</v>
      </c>
      <c r="BH26" s="7">
        <f>xbarco!BH26/xbarco!BH$69*100</f>
        <v>0</v>
      </c>
      <c r="BI26" s="12">
        <f t="shared" si="9"/>
        <v>0</v>
      </c>
      <c r="BJ26" s="10">
        <f>xbarco!BJ26/xbarco!BJ$69*100</f>
        <v>0</v>
      </c>
      <c r="BK26" s="10">
        <f>xbarco!BK26/xbarco!BK$69*100</f>
        <v>0</v>
      </c>
      <c r="BL26" s="10">
        <f>xbarco!BL26/xbarco!BL$69*100</f>
        <v>0.72733968604704691</v>
      </c>
      <c r="BM26" s="10">
        <f>xbarco!BM26/xbarco!BM$69*100</f>
        <v>0</v>
      </c>
      <c r="BN26" s="10">
        <f>xbarco!BN26/xbarco!BN$69*100</f>
        <v>0</v>
      </c>
      <c r="BO26" s="10">
        <f>xbarco!BO26/xbarco!BO$69*100</f>
        <v>0.79365079365079383</v>
      </c>
      <c r="BP26" s="10">
        <f>xbarco!BP26/xbarco!BP$69*100</f>
        <v>0</v>
      </c>
      <c r="BQ26" s="10"/>
      <c r="BR26" s="10">
        <f>xbarco!BR26/xbarco!BR$69*100</f>
        <v>0</v>
      </c>
      <c r="BS26" s="10">
        <f>xbarco!BS26/xbarco!BS$69*100</f>
        <v>0</v>
      </c>
      <c r="BT26" s="10">
        <f>xbarco!BT26/xbarco!BT$69*100</f>
        <v>0</v>
      </c>
      <c r="BU26" s="10">
        <f>xbarco!BU26/xbarco!BU$69*100</f>
        <v>0</v>
      </c>
      <c r="BV26" s="10">
        <f>xbarco!BV26/xbarco!BV$69*100</f>
        <v>0</v>
      </c>
      <c r="BW26" s="10">
        <f>xbarco!BW26/xbarco!BW$69*100</f>
        <v>0</v>
      </c>
      <c r="BX26" s="14">
        <f t="shared" si="10"/>
        <v>0.11699926766906468</v>
      </c>
      <c r="BY26" s="7">
        <f>xbarco!BY26/xbarco!BY$69*100</f>
        <v>0</v>
      </c>
      <c r="BZ26" s="7">
        <f>xbarco!BZ26/xbarco!BZ$69*100</f>
        <v>0</v>
      </c>
      <c r="CA26" s="7">
        <f>xbarco!CA26/xbarco!CA$69*100</f>
        <v>0</v>
      </c>
      <c r="CB26" s="7">
        <f>xbarco!CB26/xbarco!CB$69*100</f>
        <v>0</v>
      </c>
      <c r="CC26" s="7">
        <f>xbarco!CC26/xbarco!CC$69*100</f>
        <v>0</v>
      </c>
      <c r="CD26" s="7">
        <f>xbarco!CD26/xbarco!CD$69*100</f>
        <v>0</v>
      </c>
      <c r="CE26" s="7">
        <f>xbarco!CE26/xbarco!CE$69*100</f>
        <v>0</v>
      </c>
      <c r="CF26" s="7">
        <f>xbarco!CF26/xbarco!CF$69*100</f>
        <v>0</v>
      </c>
      <c r="CG26" s="7"/>
      <c r="CH26" s="7"/>
      <c r="CI26" s="7">
        <f>xbarco!CI26/xbarco!CI$69*100</f>
        <v>0</v>
      </c>
      <c r="CJ26" s="7">
        <f>xbarco!CJ26/xbarco!CJ$69*100</f>
        <v>0</v>
      </c>
      <c r="CK26" s="7">
        <f>xbarco!CK26/xbarco!CK$69*100</f>
        <v>0</v>
      </c>
      <c r="CL26" s="7">
        <f>xbarco!CL26/xbarco!CL$69*100</f>
        <v>0</v>
      </c>
      <c r="CM26" s="7"/>
      <c r="CN26" s="7">
        <f>xbarco!CN26/xbarco!CN$69*100</f>
        <v>0</v>
      </c>
      <c r="CO26" s="7">
        <f>xbarco!CO26/xbarco!CO$69*100</f>
        <v>0</v>
      </c>
      <c r="CP26" s="12">
        <f t="shared" si="11"/>
        <v>0</v>
      </c>
      <c r="CQ26" s="8"/>
      <c r="DC26" s="6"/>
      <c r="DD26" s="63">
        <f>xbarco!DD26/xbarco!DD$69*100</f>
        <v>1.1389521640091116</v>
      </c>
      <c r="DE26" s="63">
        <f>xbarco!DE26/xbarco!DE$69*100</f>
        <v>0</v>
      </c>
      <c r="DF26" s="63">
        <f>xbarco!DF26/xbarco!DF$69*100</f>
        <v>0</v>
      </c>
      <c r="DG26" s="63">
        <f>xbarco!DG26/xbarco!DG$69*100</f>
        <v>0</v>
      </c>
      <c r="DH26" s="63">
        <f>xbarco!DH26/xbarco!DH$69*100</f>
        <v>0</v>
      </c>
      <c r="DI26" s="63">
        <f>xbarco!DI26/xbarco!DI$69*100</f>
        <v>0</v>
      </c>
      <c r="DJ26" s="63">
        <f>xbarco!DJ26/xbarco!DJ$69*100</f>
        <v>0</v>
      </c>
      <c r="DK26" s="63">
        <f>xbarco!DK26/xbarco!DK$69*100</f>
        <v>2.0408163265306123</v>
      </c>
      <c r="DL26" s="63">
        <f>xbarco!DL26/xbarco!DL$69*100</f>
        <v>2.5</v>
      </c>
      <c r="DM26" s="63">
        <f>xbarco!DM26/xbarco!DM$69*100</f>
        <v>0</v>
      </c>
      <c r="DN26" s="63">
        <f>xbarco!DN26/xbarco!DN$69*100</f>
        <v>0</v>
      </c>
      <c r="DO26" s="63">
        <f>xbarco!DO26/xbarco!DO$69*100</f>
        <v>0</v>
      </c>
      <c r="DP26" s="61"/>
    </row>
    <row r="27" spans="1:120">
      <c r="A27">
        <v>19</v>
      </c>
      <c r="B27" s="7">
        <f>xbarco!B27/xbarco!B$69*100</f>
        <v>0</v>
      </c>
      <c r="C27" s="7">
        <f>xbarco!C27/xbarco!C$69*100</f>
        <v>0</v>
      </c>
      <c r="D27" s="7">
        <f>xbarco!D27/xbarco!D$69*100</f>
        <v>0</v>
      </c>
      <c r="E27" s="7">
        <f>xbarco!E27/xbarco!E$69*100</f>
        <v>0</v>
      </c>
      <c r="F27" s="7">
        <f>xbarco!F27/xbarco!F$69*100</f>
        <v>0</v>
      </c>
      <c r="G27" s="7">
        <f>xbarco!G27/xbarco!G$69*100</f>
        <v>0</v>
      </c>
      <c r="H27" s="7">
        <f>xbarco!H27/xbarco!H$69*100</f>
        <v>0</v>
      </c>
      <c r="I27" s="7">
        <f>xbarco!I27/xbarco!I$69*100</f>
        <v>0</v>
      </c>
      <c r="J27" s="7">
        <f>xbarco!J27/xbarco!J$69*100</f>
        <v>0</v>
      </c>
      <c r="K27" s="12">
        <f t="shared" si="4"/>
        <v>0</v>
      </c>
      <c r="L27" s="7">
        <f>xbarco!L27/xbarco!L$69*100</f>
        <v>0</v>
      </c>
      <c r="M27" s="7">
        <f>xbarco!M27/xbarco!M$69*100</f>
        <v>0</v>
      </c>
      <c r="N27" s="7">
        <f>xbarco!N27/xbarco!N$69*100</f>
        <v>0</v>
      </c>
      <c r="O27" s="7">
        <f>xbarco!O27/xbarco!O$69*100</f>
        <v>0</v>
      </c>
      <c r="P27" s="7">
        <f>xbarco!P27/xbarco!P$69*100</f>
        <v>0</v>
      </c>
      <c r="Q27" s="7">
        <f>xbarco!Q27/xbarco!Q$69*100</f>
        <v>0</v>
      </c>
      <c r="R27" s="7">
        <f>xbarco!R27/xbarco!R$69*100</f>
        <v>0</v>
      </c>
      <c r="S27" s="7">
        <f>xbarco!S27/xbarco!S$69*100</f>
        <v>0</v>
      </c>
      <c r="T27" s="7">
        <f>xbarco!T27/xbarco!T$69*100</f>
        <v>0</v>
      </c>
      <c r="U27" s="7">
        <f>xbarco!U27/xbarco!U$69*100</f>
        <v>0</v>
      </c>
      <c r="V27" s="12">
        <f t="shared" si="5"/>
        <v>0</v>
      </c>
      <c r="W27" s="7">
        <f>xbarco!W27/xbarco!W$69*100</f>
        <v>0</v>
      </c>
      <c r="X27" s="7">
        <f>xbarco!X27/xbarco!X$69*100</f>
        <v>0</v>
      </c>
      <c r="Y27" s="7">
        <f>xbarco!Y27/xbarco!Y$69*100</f>
        <v>0</v>
      </c>
      <c r="Z27" s="7">
        <f>xbarco!Z27/xbarco!Z$69*100</f>
        <v>0</v>
      </c>
      <c r="AA27" s="7">
        <f>xbarco!AA27/xbarco!AA$69*100</f>
        <v>0</v>
      </c>
      <c r="AB27" s="7">
        <f>xbarco!AB27/xbarco!AB$69*100</f>
        <v>0</v>
      </c>
      <c r="AC27" s="7">
        <f>xbarco!AC27/xbarco!AC$69*100</f>
        <v>0</v>
      </c>
      <c r="AD27" s="7">
        <f>xbarco!AD27/xbarco!AD$69*100</f>
        <v>0</v>
      </c>
      <c r="AE27" s="7">
        <f>xbarco!AE27/xbarco!AE$69*100</f>
        <v>0</v>
      </c>
      <c r="AF27" s="12">
        <f t="shared" si="6"/>
        <v>0</v>
      </c>
      <c r="AG27" s="10">
        <f>xbarco!AG27/xbarco!AG$69*100</f>
        <v>15.714285714285714</v>
      </c>
      <c r="AH27" s="10">
        <f>xbarco!AH27/xbarco!AH$69*100</f>
        <v>16.949152542372879</v>
      </c>
      <c r="AI27" s="14">
        <f t="shared" si="7"/>
        <v>10.550902596312898</v>
      </c>
      <c r="AJ27" s="7">
        <f>xbarco!AJ27/xbarco!AJ$69*100</f>
        <v>4.1666666666666661</v>
      </c>
      <c r="AK27" s="7">
        <f>xbarco!AK27/xbarco!AK$69*100</f>
        <v>0</v>
      </c>
      <c r="AL27" s="7">
        <f>xbarco!AL27/xbarco!AL$69*100</f>
        <v>0</v>
      </c>
      <c r="AM27" s="7">
        <f>xbarco!AM27/xbarco!AM$69*100</f>
        <v>1.0204081632653061</v>
      </c>
      <c r="AN27" s="7">
        <f>xbarco!AN27/xbarco!AN$69*100</f>
        <v>0</v>
      </c>
      <c r="AO27" s="7">
        <f>xbarco!AO27/xbarco!AO$69*100</f>
        <v>0</v>
      </c>
      <c r="AP27" s="7">
        <f>xbarco!AP27/xbarco!AP$69*100</f>
        <v>0</v>
      </c>
      <c r="AQ27" s="7">
        <f>xbarco!AQ27/xbarco!AQ$69*100</f>
        <v>0</v>
      </c>
      <c r="AR27" s="7">
        <f>xbarco!AR27/xbarco!AR$69*100</f>
        <v>0</v>
      </c>
      <c r="AS27" s="7">
        <f>xbarco!AS27/xbarco!AS$69*100</f>
        <v>0</v>
      </c>
      <c r="AT27" s="7">
        <f>xbarco!AT27/xbarco!AT$69*100</f>
        <v>0</v>
      </c>
      <c r="AU27" s="7">
        <f>xbarco!AU27/xbarco!AU$69*100</f>
        <v>0</v>
      </c>
      <c r="AV27" s="12">
        <f t="shared" si="8"/>
        <v>0.16156462585034012</v>
      </c>
      <c r="AW27" s="7">
        <f>xbarco!AW27/xbarco!AW$69*100</f>
        <v>0</v>
      </c>
      <c r="AX27" s="7">
        <f>xbarco!AX27/xbarco!AX$69*100</f>
        <v>0</v>
      </c>
      <c r="AY27" s="7">
        <f>xbarco!AY27/xbarco!AY$69*100</f>
        <v>1.809954751131222</v>
      </c>
      <c r="AZ27" s="7">
        <f>xbarco!AZ27/xbarco!AZ$69*100</f>
        <v>2.510460251046025</v>
      </c>
      <c r="BA27" s="7">
        <f>xbarco!BA27/xbarco!BA$69*100</f>
        <v>5.4545454545454541</v>
      </c>
      <c r="BB27" s="7">
        <f>xbarco!BB27/xbarco!BB$69*100</f>
        <v>0</v>
      </c>
      <c r="BC27" s="7">
        <f>xbarco!BC27/xbarco!BC$69*100</f>
        <v>0</v>
      </c>
      <c r="BD27" s="7">
        <f>xbarco!BD27/xbarco!BD$69*100</f>
        <v>0</v>
      </c>
      <c r="BE27" s="7">
        <f>xbarco!BE27/xbarco!BE$69*100</f>
        <v>2.1739130434782608</v>
      </c>
      <c r="BF27" s="7">
        <f>xbarco!BF27/xbarco!BF$69*100</f>
        <v>0</v>
      </c>
      <c r="BG27" s="7">
        <f>xbarco!BG27/xbarco!BG$69*100</f>
        <v>0</v>
      </c>
      <c r="BH27" s="7">
        <f>xbarco!BH27/xbarco!BH$69*100</f>
        <v>0</v>
      </c>
      <c r="BI27" s="12">
        <f t="shared" si="9"/>
        <v>0.86980028939082321</v>
      </c>
      <c r="BJ27" s="10">
        <f>xbarco!BJ27/xbarco!BJ$69*100</f>
        <v>0</v>
      </c>
      <c r="BK27" s="10">
        <f>xbarco!BK27/xbarco!BK$69*100</f>
        <v>0</v>
      </c>
      <c r="BL27" s="10">
        <f>xbarco!BL27/xbarco!BL$69*100</f>
        <v>0</v>
      </c>
      <c r="BM27" s="10">
        <f>xbarco!BM27/xbarco!BM$69*100</f>
        <v>0</v>
      </c>
      <c r="BN27" s="10">
        <f>xbarco!BN27/xbarco!BN$69*100</f>
        <v>0.75193337299226659</v>
      </c>
      <c r="BO27" s="10">
        <f>xbarco!BO27/xbarco!BO$69*100</f>
        <v>0</v>
      </c>
      <c r="BP27" s="10">
        <f>xbarco!BP27/xbarco!BP$69*100</f>
        <v>0</v>
      </c>
      <c r="BQ27" s="10"/>
      <c r="BR27" s="10">
        <f>xbarco!BR27/xbarco!BR$69*100</f>
        <v>0</v>
      </c>
      <c r="BS27" s="10">
        <f>xbarco!BS27/xbarco!BS$69*100</f>
        <v>0</v>
      </c>
      <c r="BT27" s="10">
        <f>xbarco!BT27/xbarco!BT$69*100</f>
        <v>0</v>
      </c>
      <c r="BU27" s="10">
        <f>xbarco!BU27/xbarco!BU$69*100</f>
        <v>0</v>
      </c>
      <c r="BV27" s="10">
        <f>xbarco!BV27/xbarco!BV$69*100</f>
        <v>0</v>
      </c>
      <c r="BW27" s="10">
        <f>xbarco!BW27/xbarco!BW$69*100</f>
        <v>0</v>
      </c>
      <c r="BX27" s="14">
        <f t="shared" si="10"/>
        <v>5.7841028691712815E-2</v>
      </c>
      <c r="BY27" s="7">
        <f>xbarco!BY27/xbarco!BY$69*100</f>
        <v>0</v>
      </c>
      <c r="BZ27" s="7">
        <f>xbarco!BZ27/xbarco!BZ$69*100</f>
        <v>0</v>
      </c>
      <c r="CA27" s="7">
        <f>xbarco!CA27/xbarco!CA$69*100</f>
        <v>0</v>
      </c>
      <c r="CB27" s="7">
        <f>xbarco!CB27/xbarco!CB$69*100</f>
        <v>0</v>
      </c>
      <c r="CC27" s="7">
        <f>xbarco!CC27/xbarco!CC$69*100</f>
        <v>0</v>
      </c>
      <c r="CD27" s="7">
        <f>xbarco!CD27/xbarco!CD$69*100</f>
        <v>0</v>
      </c>
      <c r="CE27" s="7">
        <f>xbarco!CE27/xbarco!CE$69*100</f>
        <v>0</v>
      </c>
      <c r="CF27" s="7">
        <f>xbarco!CF27/xbarco!CF$69*100</f>
        <v>0</v>
      </c>
      <c r="CG27" s="7"/>
      <c r="CH27" s="7"/>
      <c r="CI27" s="7">
        <f>xbarco!CI27/xbarco!CI$69*100</f>
        <v>0</v>
      </c>
      <c r="CJ27" s="7">
        <f>xbarco!CJ27/xbarco!CJ$69*100</f>
        <v>0</v>
      </c>
      <c r="CK27" s="7">
        <f>xbarco!CK27/xbarco!CK$69*100</f>
        <v>0</v>
      </c>
      <c r="CL27" s="7">
        <f>xbarco!CL27/xbarco!CL$69*100</f>
        <v>0</v>
      </c>
      <c r="CM27" s="7"/>
      <c r="CN27" s="7">
        <f>xbarco!CN27/xbarco!CN$69*100</f>
        <v>0</v>
      </c>
      <c r="CO27" s="7">
        <f>xbarco!CO27/xbarco!CO$69*100</f>
        <v>0</v>
      </c>
      <c r="CP27" s="12">
        <f t="shared" si="11"/>
        <v>0</v>
      </c>
      <c r="CQ27" s="8"/>
      <c r="DC27" s="6"/>
      <c r="DD27" s="63">
        <f>xbarco!DD27/xbarco!DD$69*100</f>
        <v>1.1389521640091116</v>
      </c>
      <c r="DE27" s="63">
        <f>xbarco!DE27/xbarco!DE$69*100</f>
        <v>1.5625</v>
      </c>
      <c r="DF27" s="63">
        <f>xbarco!DF27/xbarco!DF$69*100</f>
        <v>0</v>
      </c>
      <c r="DG27" s="63">
        <f>xbarco!DG27/xbarco!DG$69*100</f>
        <v>0</v>
      </c>
      <c r="DH27" s="63">
        <f>xbarco!DH27/xbarco!DH$69*100</f>
        <v>0</v>
      </c>
      <c r="DI27" s="63">
        <f>xbarco!DI27/xbarco!DI$69*100</f>
        <v>0</v>
      </c>
      <c r="DJ27" s="63">
        <f>xbarco!DJ27/xbarco!DJ$69*100</f>
        <v>0</v>
      </c>
      <c r="DK27" s="63">
        <f>xbarco!DK27/xbarco!DK$69*100</f>
        <v>6.1224489795918364</v>
      </c>
      <c r="DL27" s="63">
        <f>xbarco!DL27/xbarco!DL$69*100</f>
        <v>2.5</v>
      </c>
      <c r="DM27" s="63">
        <f>xbarco!DM27/xbarco!DM$69*100</f>
        <v>0</v>
      </c>
      <c r="DN27" s="63">
        <f>xbarco!DN27/xbarco!DN$69*100</f>
        <v>0</v>
      </c>
      <c r="DO27" s="63">
        <f>xbarco!DO27/xbarco!DO$69*100</f>
        <v>5.5555555555555554</v>
      </c>
      <c r="DP27" s="61"/>
    </row>
    <row r="28" spans="1:120">
      <c r="A28">
        <v>20</v>
      </c>
      <c r="B28" s="7">
        <f>xbarco!B28/xbarco!B$69*100</f>
        <v>6</v>
      </c>
      <c r="C28" s="7">
        <f>xbarco!C28/xbarco!C$69*100</f>
        <v>0</v>
      </c>
      <c r="D28" s="7">
        <f>xbarco!D28/xbarco!D$69*100</f>
        <v>2.7777777777777777</v>
      </c>
      <c r="E28" s="7">
        <f>xbarco!E28/xbarco!E$69*100</f>
        <v>0</v>
      </c>
      <c r="F28" s="7">
        <f>xbarco!F28/xbarco!F$69*100</f>
        <v>2</v>
      </c>
      <c r="G28" s="7">
        <f>xbarco!G28/xbarco!G$69*100</f>
        <v>0.50505050505050508</v>
      </c>
      <c r="H28" s="7">
        <f>xbarco!H28/xbarco!H$69*100</f>
        <v>0</v>
      </c>
      <c r="I28" s="7">
        <f>xbarco!I28/xbarco!I$69*100</f>
        <v>0</v>
      </c>
      <c r="J28" s="7">
        <f>xbarco!J28/xbarco!J$69*100</f>
        <v>0</v>
      </c>
      <c r="K28" s="12">
        <f t="shared" si="4"/>
        <v>0.79132996632996633</v>
      </c>
      <c r="L28" s="7">
        <f>xbarco!L28/xbarco!L$69*100</f>
        <v>37.5</v>
      </c>
      <c r="M28" s="7">
        <f>xbarco!M28/xbarco!M$69*100</f>
        <v>0</v>
      </c>
      <c r="N28" s="7">
        <f>xbarco!N28/xbarco!N$69*100</f>
        <v>7.8431372549019605</v>
      </c>
      <c r="O28" s="7">
        <f>xbarco!O28/xbarco!O$69*100</f>
        <v>0.82644628099173556</v>
      </c>
      <c r="P28" s="7">
        <f>xbarco!P28/xbarco!P$69*100</f>
        <v>0.96153846153846156</v>
      </c>
      <c r="Q28" s="7">
        <f>xbarco!Q28/xbarco!Q$69*100</f>
        <v>0.70921985815602839</v>
      </c>
      <c r="R28" s="7">
        <f>xbarco!R28/xbarco!R$69*100</f>
        <v>0</v>
      </c>
      <c r="S28" s="7">
        <f>xbarco!S28/xbarco!S$69*100</f>
        <v>0.65359477124183007</v>
      </c>
      <c r="T28" s="7">
        <f>xbarco!T28/xbarco!T$69*100</f>
        <v>0.50761421319796951</v>
      </c>
      <c r="U28" s="7">
        <f>xbarco!U28/xbarco!U$69*100</f>
        <v>0</v>
      </c>
      <c r="V28" s="12">
        <f t="shared" si="5"/>
        <v>1.2542054814626149</v>
      </c>
      <c r="W28" s="7">
        <f>xbarco!W28/xbarco!W$69*100</f>
        <v>3.125</v>
      </c>
      <c r="X28" s="7">
        <f>xbarco!X28/xbarco!X$69*100</f>
        <v>0</v>
      </c>
      <c r="Y28" s="7">
        <f>xbarco!Y28/xbarco!Y$69*100</f>
        <v>0</v>
      </c>
      <c r="Z28" s="7">
        <f>xbarco!Z28/xbarco!Z$69*100</f>
        <v>0.72992700729927007</v>
      </c>
      <c r="AA28" s="7">
        <f>xbarco!AA28/xbarco!AA$69*100</f>
        <v>3.7735849056603774</v>
      </c>
      <c r="AB28" s="7">
        <f>xbarco!AB28/xbarco!AB$69*100</f>
        <v>0</v>
      </c>
      <c r="AC28" s="7">
        <f>xbarco!AC28/xbarco!AC$69*100</f>
        <v>0</v>
      </c>
      <c r="AD28" s="7">
        <f>xbarco!AD28/xbarco!AD$69*100</f>
        <v>0</v>
      </c>
      <c r="AE28" s="7">
        <f>xbarco!AE28/xbarco!AE$69*100</f>
        <v>0.56565656565656564</v>
      </c>
      <c r="AF28" s="12">
        <f t="shared" si="6"/>
        <v>1.0868611364552487</v>
      </c>
      <c r="AG28" s="10">
        <f>xbarco!AG28/xbarco!AG$69*100</f>
        <v>14.285714285714285</v>
      </c>
      <c r="AH28" s="10">
        <f>xbarco!AH28/xbarco!AH$69*100</f>
        <v>20.33898305084746</v>
      </c>
      <c r="AI28" s="14">
        <f t="shared" si="7"/>
        <v>12.569654544146911</v>
      </c>
      <c r="AJ28" s="7">
        <f>xbarco!AJ28/xbarco!AJ$69*100</f>
        <v>4.1666666666666661</v>
      </c>
      <c r="AK28" s="7">
        <f>xbarco!AK28/xbarco!AK$69*100</f>
        <v>0</v>
      </c>
      <c r="AL28" s="7">
        <f>xbarco!AL28/xbarco!AL$69*100</f>
        <v>9.6153846153846168</v>
      </c>
      <c r="AM28" s="7">
        <f>xbarco!AM28/xbarco!AM$69*100</f>
        <v>1.0204081632653061</v>
      </c>
      <c r="AN28" s="7">
        <f>xbarco!AN28/xbarco!AN$69*100</f>
        <v>3.0769230769230771</v>
      </c>
      <c r="AO28" s="7">
        <f>xbarco!AO28/xbarco!AO$69*100</f>
        <v>0</v>
      </c>
      <c r="AP28" s="7">
        <f>xbarco!AP28/xbarco!AP$69*100</f>
        <v>0</v>
      </c>
      <c r="AQ28" s="7">
        <f>xbarco!AQ28/xbarco!AQ$69*100</f>
        <v>0</v>
      </c>
      <c r="AR28" s="7">
        <f>xbarco!AR28/xbarco!AR$69*100</f>
        <v>0</v>
      </c>
      <c r="AS28" s="7">
        <f>xbarco!AS28/xbarco!AS$69*100</f>
        <v>0</v>
      </c>
      <c r="AT28" s="7">
        <f>xbarco!AT28/xbarco!AT$69*100</f>
        <v>0</v>
      </c>
      <c r="AU28" s="7">
        <f>xbarco!AU28/xbarco!AU$69*100</f>
        <v>0</v>
      </c>
      <c r="AV28" s="12">
        <f t="shared" si="8"/>
        <v>0.61455607884179309</v>
      </c>
      <c r="AW28" s="7">
        <f>xbarco!AW28/xbarco!AW$69*100</f>
        <v>0</v>
      </c>
      <c r="AX28" s="7">
        <f>xbarco!AX28/xbarco!AX$69*100</f>
        <v>0</v>
      </c>
      <c r="AY28" s="7">
        <f>xbarco!AY28/xbarco!AY$69*100</f>
        <v>3.1674208144796379</v>
      </c>
      <c r="AZ28" s="7">
        <f>xbarco!AZ28/xbarco!AZ$69*100</f>
        <v>3.3472803347280333</v>
      </c>
      <c r="BA28" s="7">
        <f>xbarco!BA28/xbarco!BA$69*100</f>
        <v>14.545454545454545</v>
      </c>
      <c r="BB28" s="7">
        <f>xbarco!BB28/xbarco!BB$69*100</f>
        <v>0.70422535211267612</v>
      </c>
      <c r="BC28" s="7">
        <f>xbarco!BC28/xbarco!BC$69*100</f>
        <v>2.0408163265306123</v>
      </c>
      <c r="BD28" s="7">
        <f>xbarco!BD28/xbarco!BD$69*100</f>
        <v>0</v>
      </c>
      <c r="BE28" s="7">
        <f>xbarco!BE28/xbarco!BE$69*100</f>
        <v>6.5217391304347823</v>
      </c>
      <c r="BF28" s="7">
        <f>xbarco!BF28/xbarco!BF$69*100</f>
        <v>1.2658227848101267</v>
      </c>
      <c r="BG28" s="7">
        <f>xbarco!BG28/xbarco!BG$69*100</f>
        <v>0</v>
      </c>
      <c r="BH28" s="7">
        <f>xbarco!BH28/xbarco!BH$69*100</f>
        <v>0</v>
      </c>
      <c r="BI28" s="12">
        <f t="shared" si="9"/>
        <v>2.2502909698265867</v>
      </c>
      <c r="BJ28" s="10">
        <f>xbarco!BJ28/xbarco!BJ$69*100</f>
        <v>0.49261083743842365</v>
      </c>
      <c r="BK28" s="10">
        <f>xbarco!BK28/xbarco!BK$69*100</f>
        <v>0</v>
      </c>
      <c r="BL28" s="10">
        <f>xbarco!BL28/xbarco!BL$69*100</f>
        <v>0.72733968604704691</v>
      </c>
      <c r="BM28" s="10">
        <f>xbarco!BM28/xbarco!BM$69*100</f>
        <v>11.274417498339957</v>
      </c>
      <c r="BN28" s="10">
        <f>xbarco!BN28/xbarco!BN$69*100</f>
        <v>0</v>
      </c>
      <c r="BO28" s="10">
        <f>xbarco!BO28/xbarco!BO$69*100</f>
        <v>0.79365079365079383</v>
      </c>
      <c r="BP28" s="10">
        <f>xbarco!BP28/xbarco!BP$69*100</f>
        <v>0</v>
      </c>
      <c r="BQ28" s="10"/>
      <c r="BR28" s="10">
        <f>xbarco!BR28/xbarco!BR$69*100</f>
        <v>0</v>
      </c>
      <c r="BS28" s="10">
        <f>xbarco!BS28/xbarco!BS$69*100</f>
        <v>0</v>
      </c>
      <c r="BT28" s="10">
        <f>xbarco!BT28/xbarco!BT$69*100</f>
        <v>0</v>
      </c>
      <c r="BU28" s="10">
        <f>xbarco!BU28/xbarco!BU$69*100</f>
        <v>0.27635577682896745</v>
      </c>
      <c r="BV28" s="10">
        <f>xbarco!BV28/xbarco!BV$69*100</f>
        <v>0</v>
      </c>
      <c r="BW28" s="10">
        <f>xbarco!BW28/xbarco!BW$69*100</f>
        <v>0</v>
      </c>
      <c r="BX28" s="14">
        <f t="shared" si="10"/>
        <v>1.0434134301773224</v>
      </c>
      <c r="BY28" s="7">
        <f>xbarco!BY28/xbarco!BY$69*100</f>
        <v>0</v>
      </c>
      <c r="BZ28" s="7">
        <f>xbarco!BZ28/xbarco!BZ$69*100</f>
        <v>0</v>
      </c>
      <c r="CA28" s="7">
        <f>xbarco!CA28/xbarco!CA$69*100</f>
        <v>1.6949152542372881</v>
      </c>
      <c r="CB28" s="7">
        <f>xbarco!CB28/xbarco!CB$69*100</f>
        <v>0</v>
      </c>
      <c r="CC28" s="7">
        <f>xbarco!CC28/xbarco!CC$69*100</f>
        <v>2.9411764705882351</v>
      </c>
      <c r="CD28" s="7">
        <f>xbarco!CD28/xbarco!CD$69*100</f>
        <v>0</v>
      </c>
      <c r="CE28" s="7">
        <f>xbarco!CE28/xbarco!CE$69*100</f>
        <v>0</v>
      </c>
      <c r="CF28" s="7">
        <f>xbarco!CF28/xbarco!CF$69*100</f>
        <v>0</v>
      </c>
      <c r="CG28" s="7"/>
      <c r="CH28" s="7"/>
      <c r="CI28" s="7">
        <f>xbarco!CI28/xbarco!CI$69*100</f>
        <v>0</v>
      </c>
      <c r="CJ28" s="7">
        <f>xbarco!CJ28/xbarco!CJ$69*100</f>
        <v>0</v>
      </c>
      <c r="CK28" s="7">
        <f>xbarco!CK28/xbarco!CK$69*100</f>
        <v>0</v>
      </c>
      <c r="CL28" s="7">
        <f>xbarco!CL28/xbarco!CL$69*100</f>
        <v>0</v>
      </c>
      <c r="CM28" s="7"/>
      <c r="CN28" s="7">
        <f>xbarco!CN28/xbarco!CN$69*100</f>
        <v>0</v>
      </c>
      <c r="CO28" s="7">
        <f>xbarco!CO28/xbarco!CO$69*100</f>
        <v>0</v>
      </c>
      <c r="CP28" s="12">
        <f t="shared" si="11"/>
        <v>0.33114940891610878</v>
      </c>
      <c r="CQ28" s="8"/>
      <c r="DC28" s="6"/>
      <c r="DD28" s="63">
        <f>xbarco!DD28/xbarco!DD$69*100</f>
        <v>4.5558086560364464</v>
      </c>
      <c r="DE28" s="63">
        <f>xbarco!DE28/xbarco!DE$69*100</f>
        <v>4.6875</v>
      </c>
      <c r="DF28" s="63">
        <f>xbarco!DF28/xbarco!DF$69*100</f>
        <v>1.5625</v>
      </c>
      <c r="DG28" s="63">
        <f>xbarco!DG28/xbarco!DG$69*100</f>
        <v>0</v>
      </c>
      <c r="DH28" s="63">
        <f>xbarco!DH28/xbarco!DH$69*100</f>
        <v>0.79365079365079361</v>
      </c>
      <c r="DI28" s="63">
        <f>xbarco!DI28/xbarco!DI$69*100</f>
        <v>0.82644628099173556</v>
      </c>
      <c r="DJ28" s="63">
        <f>xbarco!DJ28/xbarco!DJ$69*100</f>
        <v>1</v>
      </c>
      <c r="DK28" s="63">
        <f>xbarco!DK28/xbarco!DK$69*100</f>
        <v>16.326530612244898</v>
      </c>
      <c r="DL28" s="63">
        <f>xbarco!DL28/xbarco!DL$69*100</f>
        <v>12.5</v>
      </c>
      <c r="DM28" s="63">
        <f>xbarco!DM28/xbarco!DM$69*100</f>
        <v>0</v>
      </c>
      <c r="DN28" s="63">
        <f>xbarco!DN28/xbarco!DN$69*100</f>
        <v>0</v>
      </c>
      <c r="DO28" s="63">
        <f>xbarco!DO28/xbarco!DO$69*100</f>
        <v>14.814814814814813</v>
      </c>
      <c r="DP28" s="61"/>
    </row>
    <row r="29" spans="1:120">
      <c r="A29">
        <v>21</v>
      </c>
      <c r="B29" s="7">
        <f>xbarco!B29/xbarco!B$69*100</f>
        <v>9</v>
      </c>
      <c r="C29" s="7">
        <f>xbarco!C29/xbarco!C$69*100</f>
        <v>0.68493150684931503</v>
      </c>
      <c r="D29" s="7">
        <f>xbarco!D29/xbarco!D$69*100</f>
        <v>5.5555555555555554</v>
      </c>
      <c r="E29" s="7">
        <f>xbarco!E29/xbarco!E$69*100</f>
        <v>0</v>
      </c>
      <c r="F29" s="7">
        <f>xbarco!F29/xbarco!F$69*100</f>
        <v>4.666666666666667</v>
      </c>
      <c r="G29" s="7">
        <f>xbarco!G29/xbarco!G$69*100</f>
        <v>1.0101010101010102</v>
      </c>
      <c r="H29" s="7">
        <f>xbarco!H29/xbarco!H$69*100</f>
        <v>0.59523809523809523</v>
      </c>
      <c r="I29" s="7">
        <f>xbarco!I29/xbarco!I$69*100</f>
        <v>0.4784688995215311</v>
      </c>
      <c r="J29" s="7">
        <f>xbarco!J29/xbarco!J$69*100</f>
        <v>1.1363636363636365</v>
      </c>
      <c r="K29" s="12">
        <f t="shared" si="4"/>
        <v>2.4547391031889956</v>
      </c>
      <c r="L29" s="7">
        <f>xbarco!L29/xbarco!L$69*100</f>
        <v>18.75</v>
      </c>
      <c r="M29" s="7">
        <f>xbarco!M29/xbarco!M$69*100</f>
        <v>2.34375</v>
      </c>
      <c r="N29" s="7">
        <f>xbarco!N29/xbarco!N$69*100</f>
        <v>9.8039215686274517</v>
      </c>
      <c r="O29" s="7">
        <f>xbarco!O29/xbarco!O$69*100</f>
        <v>0</v>
      </c>
      <c r="P29" s="7">
        <f>xbarco!P29/xbarco!P$69*100</f>
        <v>5.7692307692307692</v>
      </c>
      <c r="Q29" s="7">
        <f>xbarco!Q29/xbarco!Q$69*100</f>
        <v>1.4184397163120568</v>
      </c>
      <c r="R29" s="7">
        <f>xbarco!R29/xbarco!R$69*100</f>
        <v>0</v>
      </c>
      <c r="S29" s="7">
        <f>xbarco!S29/xbarco!S$69*100</f>
        <v>0</v>
      </c>
      <c r="T29" s="7">
        <f>xbarco!T29/xbarco!T$69*100</f>
        <v>1.015228426395939</v>
      </c>
      <c r="U29" s="7">
        <f>xbarco!U29/xbarco!U$69*100</f>
        <v>0</v>
      </c>
      <c r="V29" s="12">
        <f t="shared" si="5"/>
        <v>1.8920373894995168</v>
      </c>
      <c r="W29" s="7">
        <f>xbarco!W29/xbarco!W$69*100</f>
        <v>0</v>
      </c>
      <c r="X29" s="7">
        <f>xbarco!X29/xbarco!X$69*100</f>
        <v>0</v>
      </c>
      <c r="Y29" s="7">
        <f>xbarco!Y29/xbarco!Y$69*100</f>
        <v>1.5151515151515151</v>
      </c>
      <c r="Z29" s="7">
        <f>xbarco!Z29/xbarco!Z$69*100</f>
        <v>0.72992700729927007</v>
      </c>
      <c r="AA29" s="7">
        <f>xbarco!AA29/xbarco!AA$69*100</f>
        <v>0</v>
      </c>
      <c r="AB29" s="7">
        <f>xbarco!AB29/xbarco!AB$69*100</f>
        <v>0</v>
      </c>
      <c r="AC29" s="7">
        <f>xbarco!AC29/xbarco!AC$69*100</f>
        <v>3.8461538461538463</v>
      </c>
      <c r="AD29" s="7">
        <f>xbarco!AD29/xbarco!AD$69*100</f>
        <v>0</v>
      </c>
      <c r="AE29" s="7">
        <f>xbarco!AE29/xbarco!AE$69*100</f>
        <v>0.56565656565656564</v>
      </c>
      <c r="AF29" s="12">
        <f t="shared" si="6"/>
        <v>1.9912814812565345</v>
      </c>
      <c r="AG29" s="10">
        <f>xbarco!AG29/xbarco!AG$69*100</f>
        <v>12.857142857142856</v>
      </c>
      <c r="AH29" s="10">
        <f>xbarco!AH29/xbarco!AH$69*100</f>
        <v>16.949152542372879</v>
      </c>
      <c r="AI29" s="14">
        <f t="shared" si="7"/>
        <v>10.493759739170041</v>
      </c>
      <c r="AJ29" s="7">
        <f>xbarco!AJ29/xbarco!AJ$69*100</f>
        <v>0</v>
      </c>
      <c r="AK29" s="7">
        <f>xbarco!AK29/xbarco!AK$69*100</f>
        <v>0</v>
      </c>
      <c r="AL29" s="7">
        <f>xbarco!AL29/xbarco!AL$69*100</f>
        <v>21.153846153846153</v>
      </c>
      <c r="AM29" s="7">
        <f>xbarco!AM29/xbarco!AM$69*100</f>
        <v>5.6122448979591839</v>
      </c>
      <c r="AN29" s="7">
        <f>xbarco!AN29/xbarco!AN$69*100</f>
        <v>3.0769230769230771</v>
      </c>
      <c r="AO29" s="7">
        <f>xbarco!AO29/xbarco!AO$69*100</f>
        <v>0</v>
      </c>
      <c r="AP29" s="7">
        <f>xbarco!AP29/xbarco!AP$69*100</f>
        <v>2.6785714285714284</v>
      </c>
      <c r="AQ29" s="7">
        <f>xbarco!AQ29/xbarco!AQ$69*100</f>
        <v>0.91743119266055051</v>
      </c>
      <c r="AR29" s="7">
        <f>xbarco!AR29/xbarco!AR$69*100</f>
        <v>3.8759689922480618</v>
      </c>
      <c r="AS29" s="7">
        <f>xbarco!AS29/xbarco!AS$69*100</f>
        <v>2.0134228187919461</v>
      </c>
      <c r="AT29" s="7">
        <f>xbarco!AT29/xbarco!AT$69*100</f>
        <v>0.98039215686274506</v>
      </c>
      <c r="AU29" s="7">
        <f>xbarco!AU29/xbarco!AU$69*100</f>
        <v>0</v>
      </c>
      <c r="AV29" s="12">
        <f t="shared" si="8"/>
        <v>3.5741048096111703</v>
      </c>
      <c r="AW29" s="7">
        <f>xbarco!AW29/xbarco!AW$69*100</f>
        <v>0.84745762711864403</v>
      </c>
      <c r="AX29" s="7">
        <f>xbarco!AX29/xbarco!AX$69*100</f>
        <v>0.59523809523809523</v>
      </c>
      <c r="AY29" s="7">
        <f>xbarco!AY29/xbarco!AY$69*100</f>
        <v>11.76470588235294</v>
      </c>
      <c r="AZ29" s="7">
        <f>xbarco!AZ29/xbarco!AZ$69*100</f>
        <v>3.3472803347280333</v>
      </c>
      <c r="BA29" s="7">
        <f>xbarco!BA29/xbarco!BA$69*100</f>
        <v>10.909090909090908</v>
      </c>
      <c r="BB29" s="7">
        <f>xbarco!BB29/xbarco!BB$69*100</f>
        <v>0.70422535211267612</v>
      </c>
      <c r="BC29" s="7">
        <f>xbarco!BC29/xbarco!BC$69*100</f>
        <v>5.1020408163265305</v>
      </c>
      <c r="BD29" s="7">
        <f>xbarco!BD29/xbarco!BD$69*100</f>
        <v>5.1282051282051277</v>
      </c>
      <c r="BE29" s="7">
        <f>xbarco!BE29/xbarco!BE$69*100</f>
        <v>2.1739130434782608</v>
      </c>
      <c r="BF29" s="7">
        <f>xbarco!BF29/xbarco!BF$69*100</f>
        <v>1.2658227848101267</v>
      </c>
      <c r="BG29" s="7">
        <f>xbarco!BG29/xbarco!BG$69*100</f>
        <v>1.0101010101010102</v>
      </c>
      <c r="BH29" s="7">
        <f>xbarco!BH29/xbarco!BH$69*100</f>
        <v>0.78125</v>
      </c>
      <c r="BI29" s="12">
        <f t="shared" si="9"/>
        <v>4.0923455695733963</v>
      </c>
      <c r="BJ29" s="10">
        <f>xbarco!BJ29/xbarco!BJ$69*100</f>
        <v>0</v>
      </c>
      <c r="BK29" s="10">
        <f>xbarco!BK29/xbarco!BK$69*100</f>
        <v>0.24351176551534334</v>
      </c>
      <c r="BL29" s="10">
        <f>xbarco!BL29/xbarco!BL$69*100</f>
        <v>0</v>
      </c>
      <c r="BM29" s="10">
        <f>xbarco!BM29/xbarco!BM$69*100</f>
        <v>25.680617635107676</v>
      </c>
      <c r="BN29" s="10">
        <f>xbarco!BN29/xbarco!BN$69*100</f>
        <v>0</v>
      </c>
      <c r="BO29" s="10">
        <f>xbarco!BO29/xbarco!BO$69*100</f>
        <v>0</v>
      </c>
      <c r="BP29" s="10">
        <f>xbarco!BP29/xbarco!BP$69*100</f>
        <v>0.76045627376425884</v>
      </c>
      <c r="BQ29" s="10"/>
      <c r="BR29" s="10">
        <f>xbarco!BR29/xbarco!BR$69*100</f>
        <v>0</v>
      </c>
      <c r="BS29" s="10">
        <f>xbarco!BS29/xbarco!BS$69*100</f>
        <v>0</v>
      </c>
      <c r="BT29" s="10">
        <f>xbarco!BT29/xbarco!BT$69*100</f>
        <v>0.52137901449466673</v>
      </c>
      <c r="BU29" s="10">
        <f>xbarco!BU29/xbarco!BU$69*100</f>
        <v>2.3437768414608628</v>
      </c>
      <c r="BV29" s="10">
        <f>xbarco!BV29/xbarco!BV$69*100</f>
        <v>0.84033613445378152</v>
      </c>
      <c r="BW29" s="10">
        <f>xbarco!BW29/xbarco!BW$69*100</f>
        <v>0</v>
      </c>
      <c r="BX29" s="14">
        <f t="shared" si="10"/>
        <v>2.3376982819074299</v>
      </c>
      <c r="BY29" s="7">
        <f>xbarco!BY29/xbarco!BY$69*100</f>
        <v>4</v>
      </c>
      <c r="BZ29" s="7">
        <f>xbarco!BZ29/xbarco!BZ$69*100</f>
        <v>0</v>
      </c>
      <c r="CA29" s="7">
        <f>xbarco!CA29/xbarco!CA$69*100</f>
        <v>0</v>
      </c>
      <c r="CB29" s="7">
        <f>xbarco!CB29/xbarco!CB$69*100</f>
        <v>3.3707865168539324</v>
      </c>
      <c r="CC29" s="7">
        <f>xbarco!CC29/xbarco!CC$69*100</f>
        <v>2.9411764705882351</v>
      </c>
      <c r="CD29" s="7">
        <f>xbarco!CD29/xbarco!CD$69*100</f>
        <v>0</v>
      </c>
      <c r="CE29" s="7">
        <f>xbarco!CE29/xbarco!CE$69*100</f>
        <v>0</v>
      </c>
      <c r="CF29" s="7">
        <f>xbarco!CF29/xbarco!CF$69*100</f>
        <v>0</v>
      </c>
      <c r="CG29" s="7"/>
      <c r="CH29" s="7"/>
      <c r="CI29" s="7">
        <f>xbarco!CI29/xbarco!CI$69*100</f>
        <v>0</v>
      </c>
      <c r="CJ29" s="7">
        <f>xbarco!CJ29/xbarco!CJ$69*100</f>
        <v>0</v>
      </c>
      <c r="CK29" s="7">
        <f>xbarco!CK29/xbarco!CK$69*100</f>
        <v>0</v>
      </c>
      <c r="CL29" s="7">
        <f>xbarco!CL29/xbarco!CL$69*100</f>
        <v>0</v>
      </c>
      <c r="CM29" s="7"/>
      <c r="CN29" s="7">
        <f>xbarco!CN29/xbarco!CN$69*100</f>
        <v>2.7777777777777777</v>
      </c>
      <c r="CO29" s="7">
        <f>xbarco!CO29/xbarco!CO$69*100</f>
        <v>0</v>
      </c>
      <c r="CP29" s="12">
        <f t="shared" si="11"/>
        <v>0.93498148322999619</v>
      </c>
      <c r="CQ29" s="8"/>
      <c r="DC29" s="6"/>
      <c r="DD29" s="63">
        <f>xbarco!DD29/xbarco!DD$69*100</f>
        <v>12.52847380410023</v>
      </c>
      <c r="DE29" s="63">
        <f>xbarco!DE29/xbarco!DE$69*100</f>
        <v>12.5</v>
      </c>
      <c r="DF29" s="63">
        <f>xbarco!DF29/xbarco!DF$69*100</f>
        <v>4.6875</v>
      </c>
      <c r="DG29" s="63">
        <f>xbarco!DG29/xbarco!DG$69*100</f>
        <v>0.85470085470085477</v>
      </c>
      <c r="DH29" s="63">
        <f>xbarco!DH29/xbarco!DH$69*100</f>
        <v>6.3492063492063489</v>
      </c>
      <c r="DI29" s="63">
        <f>xbarco!DI29/xbarco!DI$69*100</f>
        <v>4.1322314049586781</v>
      </c>
      <c r="DJ29" s="63">
        <f>xbarco!DJ29/xbarco!DJ$69*100</f>
        <v>5</v>
      </c>
      <c r="DK29" s="63">
        <f>xbarco!DK29/xbarco!DK$69*100</f>
        <v>12.244897959183673</v>
      </c>
      <c r="DL29" s="63">
        <f>xbarco!DL29/xbarco!DL$69*100</f>
        <v>27.500000000000004</v>
      </c>
      <c r="DM29" s="63">
        <f>xbarco!DM29/xbarco!DM$69*100</f>
        <v>0.61349693251533743</v>
      </c>
      <c r="DN29" s="63">
        <f>xbarco!DN29/xbarco!DN$69*100</f>
        <v>0</v>
      </c>
      <c r="DO29" s="63">
        <f>xbarco!DO29/xbarco!DO$69*100</f>
        <v>11.111111111111111</v>
      </c>
      <c r="DP29" s="61"/>
    </row>
    <row r="30" spans="1:120">
      <c r="A30">
        <v>22</v>
      </c>
      <c r="B30" s="7">
        <f>xbarco!B30/xbarco!B$69*100</f>
        <v>25</v>
      </c>
      <c r="C30" s="7">
        <f>xbarco!C30/xbarco!C$69*100</f>
        <v>6.1643835616438354</v>
      </c>
      <c r="D30" s="7">
        <f>xbarco!D30/xbarco!D$69*100</f>
        <v>15.277777777777779</v>
      </c>
      <c r="E30" s="7">
        <f>xbarco!E30/xbarco!E$69*100</f>
        <v>0.96153846153846156</v>
      </c>
      <c r="F30" s="7">
        <f>xbarco!F30/xbarco!F$69*100</f>
        <v>12</v>
      </c>
      <c r="G30" s="7">
        <f>xbarco!G30/xbarco!G$69*100</f>
        <v>3.0303030303030303</v>
      </c>
      <c r="H30" s="7">
        <f>xbarco!H30/xbarco!H$69*100</f>
        <v>4.1666666666666661</v>
      </c>
      <c r="I30" s="7">
        <f>xbarco!I30/xbarco!I$69*100</f>
        <v>2.3923444976076556</v>
      </c>
      <c r="J30" s="7">
        <f>xbarco!J30/xbarco!J$69*100</f>
        <v>4.1666666666666661</v>
      </c>
      <c r="K30" s="12">
        <f t="shared" si="4"/>
        <v>8.5088573606958597</v>
      </c>
      <c r="L30" s="7">
        <f>xbarco!L30/xbarco!L$69*100</f>
        <v>6.25</v>
      </c>
      <c r="M30" s="7">
        <f>xbarco!M30/xbarco!M$69*100</f>
        <v>1.5625</v>
      </c>
      <c r="N30" s="7">
        <f>xbarco!N30/xbarco!N$69*100</f>
        <v>27.450980392156865</v>
      </c>
      <c r="O30" s="7">
        <f>xbarco!O30/xbarco!O$69*100</f>
        <v>3.3057851239669422</v>
      </c>
      <c r="P30" s="7">
        <f>xbarco!P30/xbarco!P$69*100</f>
        <v>10.576923076923077</v>
      </c>
      <c r="Q30" s="7">
        <f>xbarco!Q30/xbarco!Q$69*100</f>
        <v>2.1276595744680851</v>
      </c>
      <c r="R30" s="7">
        <f>xbarco!R30/xbarco!R$69*100</f>
        <v>8.0291970802919703</v>
      </c>
      <c r="S30" s="7">
        <f>xbarco!S30/xbarco!S$69*100</f>
        <v>3.2679738562091507</v>
      </c>
      <c r="T30" s="7">
        <f>xbarco!T30/xbarco!T$69*100</f>
        <v>5.5837563451776653</v>
      </c>
      <c r="U30" s="7">
        <f>xbarco!U30/xbarco!U$69*100</f>
        <v>2.5157232704402519</v>
      </c>
      <c r="V30" s="12">
        <f t="shared" si="5"/>
        <v>10.298358145506542</v>
      </c>
      <c r="W30" s="7">
        <f>xbarco!W30/xbarco!W$69*100</f>
        <v>3.125</v>
      </c>
      <c r="X30" s="7">
        <f>xbarco!X30/xbarco!X$69*100</f>
        <v>0</v>
      </c>
      <c r="Y30" s="7">
        <f>xbarco!Y30/xbarco!Y$69*100</f>
        <v>1.5151515151515151</v>
      </c>
      <c r="Z30" s="7">
        <f>xbarco!Z30/xbarco!Z$69*100</f>
        <v>5.1094890510948909</v>
      </c>
      <c r="AA30" s="7">
        <f>xbarco!AA30/xbarco!AA$69*100</f>
        <v>0</v>
      </c>
      <c r="AB30" s="7">
        <f>xbarco!AB30/xbarco!AB$69*100</f>
        <v>0</v>
      </c>
      <c r="AC30" s="7">
        <f>xbarco!AC30/xbarco!AC$69*100</f>
        <v>0</v>
      </c>
      <c r="AD30" s="7">
        <f>xbarco!AD30/xbarco!AD$69*100</f>
        <v>0.83333333333333337</v>
      </c>
      <c r="AE30" s="7">
        <f>xbarco!AE30/xbarco!AE$69*100</f>
        <v>1.4141414141414141</v>
      </c>
      <c r="AF30" s="12">
        <f t="shared" si="6"/>
        <v>3.4330654087768568</v>
      </c>
      <c r="AG30" s="10">
        <f>xbarco!AG30/xbarco!AG$69*100</f>
        <v>10</v>
      </c>
      <c r="AH30" s="10">
        <f>xbarco!AH30/xbarco!AH$69*100</f>
        <v>13.559322033898304</v>
      </c>
      <c r="AI30" s="14">
        <f t="shared" si="7"/>
        <v>8.3892935056217475</v>
      </c>
      <c r="AJ30" s="7">
        <f>xbarco!AJ30/xbarco!AJ$69*100</f>
        <v>4.1666666666666661</v>
      </c>
      <c r="AK30" s="7">
        <f>xbarco!AK30/xbarco!AK$69*100</f>
        <v>1.0582010582010581</v>
      </c>
      <c r="AL30" s="7">
        <f>xbarco!AL30/xbarco!AL$69*100</f>
        <v>19.230769230769234</v>
      </c>
      <c r="AM30" s="7">
        <f>xbarco!AM30/xbarco!AM$69*100</f>
        <v>13.26530612244898</v>
      </c>
      <c r="AN30" s="7">
        <f>xbarco!AN30/xbarco!AN$69*100</f>
        <v>6.1538461538461542</v>
      </c>
      <c r="AO30" s="7">
        <f>xbarco!AO30/xbarco!AO$69*100</f>
        <v>1.5463917525773196</v>
      </c>
      <c r="AP30" s="7">
        <f>xbarco!AP30/xbarco!AP$69*100</f>
        <v>3.5714285714285712</v>
      </c>
      <c r="AQ30" s="7">
        <f>xbarco!AQ30/xbarco!AQ$69*100</f>
        <v>2.7522935779816518</v>
      </c>
      <c r="AR30" s="7">
        <f>xbarco!AR30/xbarco!AR$69*100</f>
        <v>5.4263565891472867</v>
      </c>
      <c r="AS30" s="7">
        <f>xbarco!AS30/xbarco!AS$69*100</f>
        <v>2.0134228187919461</v>
      </c>
      <c r="AT30" s="7">
        <f>xbarco!AT30/xbarco!AT$69*100</f>
        <v>1.9607843137254901</v>
      </c>
      <c r="AU30" s="7">
        <f>xbarco!AU30/xbarco!AU$69*100</f>
        <v>0</v>
      </c>
      <c r="AV30" s="12">
        <f t="shared" si="8"/>
        <v>5.6251581630157395</v>
      </c>
      <c r="AW30" s="7">
        <f>xbarco!AW30/xbarco!AW$69*100</f>
        <v>1.6949152542372881</v>
      </c>
      <c r="AX30" s="7">
        <f>xbarco!AX30/xbarco!AX$69*100</f>
        <v>2.3809523809523809</v>
      </c>
      <c r="AY30" s="7">
        <f>xbarco!AY30/xbarco!AY$69*100</f>
        <v>23.52941176470588</v>
      </c>
      <c r="AZ30" s="7">
        <f>xbarco!AZ30/xbarco!AZ$69*100</f>
        <v>10.460251046025103</v>
      </c>
      <c r="BA30" s="7">
        <f>xbarco!BA30/xbarco!BA$69*100</f>
        <v>25.454545454545453</v>
      </c>
      <c r="BB30" s="7">
        <f>xbarco!BB30/xbarco!BB$69*100</f>
        <v>7.042253521126761</v>
      </c>
      <c r="BC30" s="7">
        <f>xbarco!BC30/xbarco!BC$69*100</f>
        <v>7.1428571428571423</v>
      </c>
      <c r="BD30" s="7">
        <f>xbarco!BD30/xbarco!BD$69*100</f>
        <v>3.8461538461538463</v>
      </c>
      <c r="BE30" s="7">
        <f>xbarco!BE30/xbarco!BE$69*100</f>
        <v>6.5217391304347823</v>
      </c>
      <c r="BF30" s="7">
        <f>xbarco!BF30/xbarco!BF$69*100</f>
        <v>0.63291139240506333</v>
      </c>
      <c r="BG30" s="7">
        <f>xbarco!BG30/xbarco!BG$69*100</f>
        <v>5.0505050505050502</v>
      </c>
      <c r="BH30" s="7">
        <f>xbarco!BH30/xbarco!BH$69*100</f>
        <v>8.59375</v>
      </c>
      <c r="BI30" s="12">
        <f t="shared" si="9"/>
        <v>13.57557685595726</v>
      </c>
      <c r="BJ30" s="10">
        <f>xbarco!BJ30/xbarco!BJ$69*100</f>
        <v>0</v>
      </c>
      <c r="BK30" s="10">
        <f>xbarco!BK30/xbarco!BK$69*100</f>
        <v>2.0652263657630381</v>
      </c>
      <c r="BL30" s="10">
        <f>xbarco!BL30/xbarco!BL$69*100</f>
        <v>0</v>
      </c>
      <c r="BM30" s="10">
        <f>xbarco!BM30/xbarco!BM$69*100</f>
        <v>13.779843609082167</v>
      </c>
      <c r="BN30" s="10">
        <f>xbarco!BN30/xbarco!BN$69*100</f>
        <v>0.6377156454491375</v>
      </c>
      <c r="BO30" s="10">
        <f>xbarco!BO30/xbarco!BO$69*100</f>
        <v>0.79365079365079383</v>
      </c>
      <c r="BP30" s="10">
        <f>xbarco!BP30/xbarco!BP$69*100</f>
        <v>0</v>
      </c>
      <c r="BQ30" s="10"/>
      <c r="BR30" s="10">
        <f>xbarco!BR30/xbarco!BR$69*100</f>
        <v>0</v>
      </c>
      <c r="BS30" s="10">
        <f>xbarco!BS30/xbarco!BS$69*100</f>
        <v>0</v>
      </c>
      <c r="BT30" s="10">
        <f>xbarco!BT30/xbarco!BT$69*100</f>
        <v>1.5641370434839998</v>
      </c>
      <c r="BU30" s="10">
        <f>xbarco!BU30/xbarco!BU$69*100</f>
        <v>2.7635577682896746</v>
      </c>
      <c r="BV30" s="10">
        <f>xbarco!BV30/xbarco!BV$69*100</f>
        <v>0</v>
      </c>
      <c r="BW30" s="10">
        <f>xbarco!BW30/xbarco!BW$69*100</f>
        <v>0.60082950341889929</v>
      </c>
      <c r="BX30" s="14">
        <f t="shared" si="10"/>
        <v>1.7080739022413627</v>
      </c>
      <c r="BY30" s="7">
        <f>xbarco!BY30/xbarco!BY$69*100</f>
        <v>0</v>
      </c>
      <c r="BZ30" s="7">
        <f>xbarco!BZ30/xbarco!BZ$69*100</f>
        <v>0</v>
      </c>
      <c r="CA30" s="7">
        <f>xbarco!CA30/xbarco!CA$69*100</f>
        <v>13.559322033898304</v>
      </c>
      <c r="CB30" s="7">
        <f>xbarco!CB30/xbarco!CB$69*100</f>
        <v>0</v>
      </c>
      <c r="CC30" s="7">
        <f>xbarco!CC30/xbarco!CC$69*100</f>
        <v>2.9411764705882351</v>
      </c>
      <c r="CD30" s="7">
        <f>xbarco!CD30/xbarco!CD$69*100</f>
        <v>1.5873015873015872</v>
      </c>
      <c r="CE30" s="7">
        <f>xbarco!CE30/xbarco!CE$69*100</f>
        <v>0</v>
      </c>
      <c r="CF30" s="7">
        <f>xbarco!CF30/xbarco!CF$69*100</f>
        <v>0</v>
      </c>
      <c r="CG30" s="7"/>
      <c r="CH30" s="7"/>
      <c r="CI30" s="7">
        <f>xbarco!CI30/xbarco!CI$69*100</f>
        <v>0</v>
      </c>
      <c r="CJ30" s="7">
        <f>xbarco!CJ30/xbarco!CJ$69*100</f>
        <v>0</v>
      </c>
      <c r="CK30" s="7">
        <f>xbarco!CK30/xbarco!CK$69*100</f>
        <v>0</v>
      </c>
      <c r="CL30" s="7">
        <f>xbarco!CL30/xbarco!CL$69*100</f>
        <v>0</v>
      </c>
      <c r="CM30" s="7"/>
      <c r="CN30" s="7">
        <f>xbarco!CN30/xbarco!CN$69*100</f>
        <v>5.5555555555555554</v>
      </c>
      <c r="CO30" s="7">
        <f>xbarco!CO30/xbarco!CO$69*100</f>
        <v>0</v>
      </c>
      <c r="CP30" s="12">
        <f t="shared" si="11"/>
        <v>1.6888111176674059</v>
      </c>
      <c r="CQ30" s="8"/>
      <c r="DC30" s="6"/>
      <c r="DD30" s="63">
        <f>xbarco!DD30/xbarco!DD$69*100</f>
        <v>29.15717539863326</v>
      </c>
      <c r="DE30" s="63">
        <f>xbarco!DE30/xbarco!DE$69*100</f>
        <v>31.25</v>
      </c>
      <c r="DF30" s="63">
        <f>xbarco!DF30/xbarco!DF$69*100</f>
        <v>12.5</v>
      </c>
      <c r="DG30" s="63">
        <f>xbarco!DG30/xbarco!DG$69*100</f>
        <v>9.4017094017094021</v>
      </c>
      <c r="DH30" s="63">
        <f>xbarco!DH30/xbarco!DH$69*100</f>
        <v>14.285714285714285</v>
      </c>
      <c r="DI30" s="63">
        <f>xbarco!DI30/xbarco!DI$69*100</f>
        <v>5.785123966942149</v>
      </c>
      <c r="DJ30" s="63">
        <f>xbarco!DJ30/xbarco!DJ$69*100</f>
        <v>10</v>
      </c>
      <c r="DK30" s="63">
        <f>xbarco!DK30/xbarco!DK$69*100</f>
        <v>28.571428571428569</v>
      </c>
      <c r="DL30" s="63">
        <f>xbarco!DL30/xbarco!DL$69*100</f>
        <v>25</v>
      </c>
      <c r="DM30" s="63">
        <f>xbarco!DM30/xbarco!DM$69*100</f>
        <v>2.4539877300613497</v>
      </c>
      <c r="DN30" s="63">
        <f>xbarco!DN30/xbarco!DN$69*100</f>
        <v>0</v>
      </c>
      <c r="DO30" s="63">
        <f>xbarco!DO30/xbarco!DO$69*100</f>
        <v>25.925925925925924</v>
      </c>
      <c r="DP30" s="61"/>
    </row>
    <row r="31" spans="1:120">
      <c r="A31">
        <v>23</v>
      </c>
      <c r="B31" s="7">
        <f>xbarco!B31/xbarco!B$69*100</f>
        <v>17</v>
      </c>
      <c r="C31" s="7">
        <f>xbarco!C31/xbarco!C$69*100</f>
        <v>10.273972602739725</v>
      </c>
      <c r="D31" s="7">
        <f>xbarco!D31/xbarco!D$69*100</f>
        <v>15.277777777777779</v>
      </c>
      <c r="E31" s="7">
        <f>xbarco!E31/xbarco!E$69*100</f>
        <v>1.9230769230769231</v>
      </c>
      <c r="F31" s="7">
        <f>xbarco!F31/xbarco!F$69*100</f>
        <v>28.000000000000004</v>
      </c>
      <c r="G31" s="7">
        <f>xbarco!G31/xbarco!G$69*100</f>
        <v>15.656565656565657</v>
      </c>
      <c r="H31" s="7">
        <f>xbarco!H31/xbarco!H$69*100</f>
        <v>16.071428571428573</v>
      </c>
      <c r="I31" s="7">
        <f>xbarco!I31/xbarco!I$69*100</f>
        <v>12.440191387559809</v>
      </c>
      <c r="J31" s="7">
        <f>xbarco!J31/xbarco!J$69*100</f>
        <v>5.6818181818181817</v>
      </c>
      <c r="K31" s="12">
        <f t="shared" si="4"/>
        <v>22.971865617692949</v>
      </c>
      <c r="L31" s="7">
        <f>xbarco!L31/xbarco!L$69*100</f>
        <v>0</v>
      </c>
      <c r="M31" s="7">
        <f>xbarco!M31/xbarco!M$69*100</f>
        <v>4.6875</v>
      </c>
      <c r="N31" s="7">
        <f>xbarco!N31/xbarco!N$69*100</f>
        <v>11.76470588235294</v>
      </c>
      <c r="O31" s="7">
        <f>xbarco!O31/xbarco!O$69*100</f>
        <v>0</v>
      </c>
      <c r="P31" s="7">
        <f>xbarco!P31/xbarco!P$69*100</f>
        <v>15.384615384615385</v>
      </c>
      <c r="Q31" s="7">
        <f>xbarco!Q31/xbarco!Q$69*100</f>
        <v>7.8014184397163122</v>
      </c>
      <c r="R31" s="7">
        <f>xbarco!R31/xbarco!R$69*100</f>
        <v>10.218978102189782</v>
      </c>
      <c r="S31" s="7">
        <f>xbarco!S31/xbarco!S$69*100</f>
        <v>5.2287581699346406</v>
      </c>
      <c r="T31" s="7">
        <f>xbarco!T31/xbarco!T$69*100</f>
        <v>18.274111675126903</v>
      </c>
      <c r="U31" s="7">
        <f>xbarco!U31/xbarco!U$69*100</f>
        <v>5.6603773584905666</v>
      </c>
      <c r="V31" s="12">
        <f t="shared" si="5"/>
        <v>20.661776798755593</v>
      </c>
      <c r="W31" s="7">
        <f>xbarco!W31/xbarco!W$69*100</f>
        <v>6.25</v>
      </c>
      <c r="X31" s="7">
        <f>xbarco!X31/xbarco!X$69*100</f>
        <v>0.70422535211267612</v>
      </c>
      <c r="Y31" s="7">
        <f>xbarco!Y31/xbarco!Y$69*100</f>
        <v>4.5454545454545459</v>
      </c>
      <c r="Z31" s="7">
        <f>xbarco!Z31/xbarco!Z$69*100</f>
        <v>2.1897810218978102</v>
      </c>
      <c r="AA31" s="7">
        <f>xbarco!AA31/xbarco!AA$69*100</f>
        <v>1.8867924528301887</v>
      </c>
      <c r="AB31" s="7">
        <f>xbarco!AB31/xbarco!AB$69*100</f>
        <v>0</v>
      </c>
      <c r="AC31" s="7">
        <f>xbarco!AC31/xbarco!AC$69*100</f>
        <v>7.6923076923076925</v>
      </c>
      <c r="AD31" s="7">
        <f>xbarco!AD31/xbarco!AD$69*100</f>
        <v>0</v>
      </c>
      <c r="AE31" s="7">
        <f>xbarco!AE31/xbarco!AE$69*100</f>
        <v>1.9797979797979801</v>
      </c>
      <c r="AF31" s="12">
        <f t="shared" si="6"/>
        <v>5.6353070417653006</v>
      </c>
      <c r="AG31" s="10">
        <f>xbarco!AG31/xbarco!AG$69*100</f>
        <v>4.2857142857142856</v>
      </c>
      <c r="AH31" s="10">
        <f>xbarco!AH31/xbarco!AH$69*100</f>
        <v>1.6949152542372881</v>
      </c>
      <c r="AI31" s="14">
        <f t="shared" si="7"/>
        <v>1.1093759739170042</v>
      </c>
      <c r="AJ31" s="7">
        <f>xbarco!AJ31/xbarco!AJ$69*100</f>
        <v>12.5</v>
      </c>
      <c r="AK31" s="7">
        <f>xbarco!AK31/xbarco!AK$69*100</f>
        <v>1.0582010582010581</v>
      </c>
      <c r="AL31" s="7">
        <f>xbarco!AL31/xbarco!AL$69*100</f>
        <v>9.6153846153846168</v>
      </c>
      <c r="AM31" s="7">
        <f>xbarco!AM31/xbarco!AM$69*100</f>
        <v>9.183673469387756</v>
      </c>
      <c r="AN31" s="7">
        <f>xbarco!AN31/xbarco!AN$69*100</f>
        <v>12.307692307692308</v>
      </c>
      <c r="AO31" s="7">
        <f>xbarco!AO31/xbarco!AO$69*100</f>
        <v>1.5463917525773196</v>
      </c>
      <c r="AP31" s="7">
        <f>xbarco!AP31/xbarco!AP$69*100</f>
        <v>15.178571428571427</v>
      </c>
      <c r="AQ31" s="7">
        <f>xbarco!AQ31/xbarco!AQ$69*100</f>
        <v>8.2568807339449553</v>
      </c>
      <c r="AR31" s="7">
        <f>xbarco!AR31/xbarco!AR$69*100</f>
        <v>6.2015503875968996</v>
      </c>
      <c r="AS31" s="7">
        <f>xbarco!AS31/xbarco!AS$69*100</f>
        <v>3.3557046979865772</v>
      </c>
      <c r="AT31" s="7">
        <f>xbarco!AT31/xbarco!AT$69*100</f>
        <v>2.9411764705882351</v>
      </c>
      <c r="AU31" s="7">
        <f>xbarco!AU31/xbarco!AU$69*100</f>
        <v>0.75187969924812026</v>
      </c>
      <c r="AV31" s="12">
        <f t="shared" si="8"/>
        <v>11.098870920497806</v>
      </c>
      <c r="AW31" s="7">
        <f>xbarco!AW31/xbarco!AW$69*100</f>
        <v>6.7796610169491522</v>
      </c>
      <c r="AX31" s="7">
        <f>xbarco!AX31/xbarco!AX$69*100</f>
        <v>2.3809523809523809</v>
      </c>
      <c r="AY31" s="7">
        <f>xbarco!AY31/xbarco!AY$69*100</f>
        <v>23.076923076923077</v>
      </c>
      <c r="AZ31" s="7">
        <f>xbarco!AZ31/xbarco!AZ$69*100</f>
        <v>18.828451882845187</v>
      </c>
      <c r="BA31" s="7">
        <f>xbarco!BA31/xbarco!BA$69*100</f>
        <v>16.363636363636363</v>
      </c>
      <c r="BB31" s="7">
        <f>xbarco!BB31/xbarco!BB$69*100</f>
        <v>2.8169014084507045</v>
      </c>
      <c r="BC31" s="7">
        <f>xbarco!BC31/xbarco!BC$69*100</f>
        <v>13.26530612244898</v>
      </c>
      <c r="BD31" s="7">
        <f>xbarco!BD31/xbarco!BD$69*100</f>
        <v>6.4102564102564097</v>
      </c>
      <c r="BE31" s="7">
        <f>xbarco!BE31/xbarco!BE$69*100</f>
        <v>2.1739130434782608</v>
      </c>
      <c r="BF31" s="7">
        <f>xbarco!BF31/xbarco!BF$69*100</f>
        <v>2.5316455696202533</v>
      </c>
      <c r="BG31" s="7">
        <f>xbarco!BG31/xbarco!BG$69*100</f>
        <v>10.1010101010101</v>
      </c>
      <c r="BH31" s="7">
        <f>xbarco!BH31/xbarco!BH$69*100</f>
        <v>17.1875</v>
      </c>
      <c r="BI31" s="12">
        <f t="shared" si="9"/>
        <v>22.268613045925811</v>
      </c>
      <c r="BJ31" s="10">
        <f>xbarco!BJ31/xbarco!BJ$69*100</f>
        <v>1.4778325123152709</v>
      </c>
      <c r="BK31" s="10">
        <f>xbarco!BK31/xbarco!BK$69*100</f>
        <v>3.483142975092886</v>
      </c>
      <c r="BL31" s="10">
        <f>xbarco!BL31/xbarco!BL$69*100</f>
        <v>0.61685770841964738</v>
      </c>
      <c r="BM31" s="10">
        <f>xbarco!BM31/xbarco!BM$69*100</f>
        <v>9.3953479152832973</v>
      </c>
      <c r="BN31" s="10">
        <f>xbarco!BN31/xbarco!BN$69*100</f>
        <v>0</v>
      </c>
      <c r="BO31" s="10">
        <f>xbarco!BO31/xbarco!BO$69*100</f>
        <v>2.3809523809523814</v>
      </c>
      <c r="BP31" s="10">
        <f>xbarco!BP31/xbarco!BP$69*100</f>
        <v>0.76045627376425884</v>
      </c>
      <c r="BQ31" s="10"/>
      <c r="BR31" s="10">
        <f>xbarco!BR31/xbarco!BR$69*100</f>
        <v>2.7290667196358944</v>
      </c>
      <c r="BS31" s="10">
        <f>xbarco!BS31/xbarco!BS$69*100</f>
        <v>0</v>
      </c>
      <c r="BT31" s="10">
        <f>xbarco!BT31/xbarco!BT$69*100</f>
        <v>2.6068950724733333</v>
      </c>
      <c r="BU31" s="10">
        <f>xbarco!BU31/xbarco!BU$69*100</f>
        <v>4.4216924292634792</v>
      </c>
      <c r="BV31" s="10">
        <f>xbarco!BV31/xbarco!BV$69*100</f>
        <v>0.84033613445378152</v>
      </c>
      <c r="BW31" s="10">
        <f>xbarco!BW31/xbarco!BW$69*100</f>
        <v>0</v>
      </c>
      <c r="BX31" s="14">
        <f t="shared" si="10"/>
        <v>2.2086600093580175</v>
      </c>
      <c r="BY31" s="7">
        <f>xbarco!BY31/xbarco!BY$69*100</f>
        <v>4</v>
      </c>
      <c r="BZ31" s="7">
        <f>xbarco!BZ31/xbarco!BZ$69*100</f>
        <v>0</v>
      </c>
      <c r="CA31" s="7">
        <f>xbarco!CA31/xbarco!CA$69*100</f>
        <v>8.4745762711864394</v>
      </c>
      <c r="CB31" s="7">
        <f>xbarco!CB31/xbarco!CB$69*100</f>
        <v>1.1235955056179776</v>
      </c>
      <c r="CC31" s="7">
        <f>xbarco!CC31/xbarco!CC$69*100</f>
        <v>0</v>
      </c>
      <c r="CD31" s="7">
        <f>xbarco!CD31/xbarco!CD$69*100</f>
        <v>0</v>
      </c>
      <c r="CE31" s="7">
        <f>xbarco!CE31/xbarco!CE$69*100</f>
        <v>0</v>
      </c>
      <c r="CF31" s="7">
        <f>xbarco!CF31/xbarco!CF$69*100</f>
        <v>0</v>
      </c>
      <c r="CG31" s="7"/>
      <c r="CH31" s="7"/>
      <c r="CI31" s="7">
        <f>xbarco!CI31/xbarco!CI$69*100</f>
        <v>0</v>
      </c>
      <c r="CJ31" s="7">
        <f>xbarco!CJ31/xbarco!CJ$69*100</f>
        <v>0</v>
      </c>
      <c r="CK31" s="7">
        <f>xbarco!CK31/xbarco!CK$69*100</f>
        <v>2.7272727272727271</v>
      </c>
      <c r="CL31" s="7">
        <f>xbarco!CL31/xbarco!CL$69*100</f>
        <v>0</v>
      </c>
      <c r="CM31" s="7"/>
      <c r="CN31" s="7">
        <f>xbarco!CN31/xbarco!CN$69*100</f>
        <v>13.888888888888889</v>
      </c>
      <c r="CO31" s="7">
        <f>xbarco!CO31/xbarco!CO$69*100</f>
        <v>0.96153846153846156</v>
      </c>
      <c r="CP31" s="12">
        <f t="shared" si="11"/>
        <v>2.2268479896074638</v>
      </c>
      <c r="CQ31" s="8"/>
      <c r="DC31" s="6"/>
      <c r="DD31" s="63">
        <f>xbarco!DD31/xbarco!DD$69*100</f>
        <v>22.779043280182233</v>
      </c>
      <c r="DE31" s="63">
        <f>xbarco!DE31/xbarco!DE$69*100</f>
        <v>23.4375</v>
      </c>
      <c r="DF31" s="63">
        <f>xbarco!DF31/xbarco!DF$69*100</f>
        <v>31.25</v>
      </c>
      <c r="DG31" s="63">
        <f>xbarco!DG31/xbarco!DG$69*100</f>
        <v>18.803418803418804</v>
      </c>
      <c r="DH31" s="63">
        <f>xbarco!DH31/xbarco!DH$69*100</f>
        <v>15.873015873015872</v>
      </c>
      <c r="DI31" s="63">
        <f>xbarco!DI31/xbarco!DI$69*100</f>
        <v>6.6115702479338845</v>
      </c>
      <c r="DJ31" s="63">
        <f>xbarco!DJ31/xbarco!DJ$69*100</f>
        <v>14.000000000000002</v>
      </c>
      <c r="DK31" s="63">
        <f>xbarco!DK31/xbarco!DK$69*100</f>
        <v>18.367346938775512</v>
      </c>
      <c r="DL31" s="63">
        <f>xbarco!DL31/xbarco!DL$69*100</f>
        <v>12.5</v>
      </c>
      <c r="DM31" s="63">
        <f>xbarco!DM31/xbarco!DM$69*100</f>
        <v>2.4539877300613497</v>
      </c>
      <c r="DN31" s="63">
        <f>xbarco!DN31/xbarco!DN$69*100</f>
        <v>0</v>
      </c>
      <c r="DO31" s="63">
        <f>xbarco!DO31/xbarco!DO$69*100</f>
        <v>16.666666666666664</v>
      </c>
      <c r="DP31" s="61"/>
    </row>
    <row r="32" spans="1:120">
      <c r="A32">
        <v>24</v>
      </c>
      <c r="B32" s="7">
        <f>xbarco!B32/xbarco!B$69*100</f>
        <v>12</v>
      </c>
      <c r="C32" s="7">
        <f>xbarco!C32/xbarco!C$69*100</f>
        <v>6.1643835616438354</v>
      </c>
      <c r="D32" s="7">
        <f>xbarco!D32/xbarco!D$69*100</f>
        <v>1.3888888888888888</v>
      </c>
      <c r="E32" s="7">
        <f>xbarco!E32/xbarco!E$69*100</f>
        <v>7.6923076923076925</v>
      </c>
      <c r="F32" s="7">
        <f>xbarco!F32/xbarco!F$69*100</f>
        <v>18.666666666666668</v>
      </c>
      <c r="G32" s="7">
        <f>xbarco!G32/xbarco!G$69*100</f>
        <v>16.666666666666664</v>
      </c>
      <c r="H32" s="7">
        <f>xbarco!H32/xbarco!H$69*100</f>
        <v>21.428571428571427</v>
      </c>
      <c r="I32" s="7">
        <f>xbarco!I32/xbarco!I$69*100</f>
        <v>15.789473684210526</v>
      </c>
      <c r="J32" s="7">
        <f>xbarco!J32/xbarco!J$69*100</f>
        <v>15.151515151515152</v>
      </c>
      <c r="K32" s="12">
        <f t="shared" si="4"/>
        <v>27.395792574604759</v>
      </c>
      <c r="L32" s="7">
        <f>xbarco!L32/xbarco!L$69*100</f>
        <v>0</v>
      </c>
      <c r="M32" s="7">
        <f>xbarco!M32/xbarco!M$69*100</f>
        <v>0.78125</v>
      </c>
      <c r="N32" s="7">
        <f>xbarco!N32/xbarco!N$69*100</f>
        <v>3.9215686274509802</v>
      </c>
      <c r="O32" s="7">
        <f>xbarco!O32/xbarco!O$69*100</f>
        <v>1.6528925619834711</v>
      </c>
      <c r="P32" s="7">
        <f>xbarco!P32/xbarco!P$69*100</f>
        <v>10.576923076923077</v>
      </c>
      <c r="Q32" s="7">
        <f>xbarco!Q32/xbarco!Q$69*100</f>
        <v>9.2198581560283674</v>
      </c>
      <c r="R32" s="7">
        <f>xbarco!R32/xbarco!R$69*100</f>
        <v>13.868613138686131</v>
      </c>
      <c r="S32" s="7">
        <f>xbarco!S32/xbarco!S$69*100</f>
        <v>10.457516339869281</v>
      </c>
      <c r="T32" s="7">
        <f>xbarco!T32/xbarco!T$69*100</f>
        <v>23.857868020304569</v>
      </c>
      <c r="U32" s="7">
        <f>xbarco!U32/xbarco!U$69*100</f>
        <v>16.352201257861633</v>
      </c>
      <c r="V32" s="12">
        <f t="shared" si="5"/>
        <v>31.335658745159485</v>
      </c>
      <c r="W32" s="7">
        <f>xbarco!W32/xbarco!W$69*100</f>
        <v>6.25</v>
      </c>
      <c r="X32" s="7">
        <f>xbarco!X32/xbarco!X$69*100</f>
        <v>2.112676056338028</v>
      </c>
      <c r="Y32" s="7">
        <f>xbarco!Y32/xbarco!Y$69*100</f>
        <v>0</v>
      </c>
      <c r="Z32" s="7">
        <f>xbarco!Z32/xbarco!Z$69*100</f>
        <v>2.9197080291970803</v>
      </c>
      <c r="AA32" s="7">
        <f>xbarco!AA32/xbarco!AA$69*100</f>
        <v>1.8867924528301887</v>
      </c>
      <c r="AB32" s="7">
        <f>xbarco!AB32/xbarco!AB$69*100</f>
        <v>0</v>
      </c>
      <c r="AC32" s="7">
        <f>xbarco!AC32/xbarco!AC$69*100</f>
        <v>1.9230769230769231</v>
      </c>
      <c r="AD32" s="7">
        <f>xbarco!AD32/xbarco!AD$69*100</f>
        <v>0.83333333333333337</v>
      </c>
      <c r="AE32" s="7">
        <f>xbarco!AE32/xbarco!AE$69*100</f>
        <v>1.6969696969696972</v>
      </c>
      <c r="AF32" s="12">
        <f t="shared" si="6"/>
        <v>2.7754532970426076</v>
      </c>
      <c r="AG32" s="10">
        <f>xbarco!AG32/xbarco!AG$69*100</f>
        <v>2.8571428571428572</v>
      </c>
      <c r="AH32" s="10">
        <f>xbarco!AH32/xbarco!AH$69*100</f>
        <v>0</v>
      </c>
      <c r="AI32" s="14">
        <f t="shared" si="7"/>
        <v>5.7142857142857148E-2</v>
      </c>
      <c r="AJ32" s="7">
        <f>xbarco!AJ32/xbarco!AJ$69*100</f>
        <v>4.1666666666666661</v>
      </c>
      <c r="AK32" s="7">
        <f>xbarco!AK32/xbarco!AK$69*100</f>
        <v>1.5873015873015872</v>
      </c>
      <c r="AL32" s="7">
        <f>xbarco!AL32/xbarco!AL$69*100</f>
        <v>7.6923076923076925</v>
      </c>
      <c r="AM32" s="7">
        <f>xbarco!AM32/xbarco!AM$69*100</f>
        <v>5.1020408163265305</v>
      </c>
      <c r="AN32" s="7">
        <f>xbarco!AN32/xbarco!AN$69*100</f>
        <v>12.307692307692308</v>
      </c>
      <c r="AO32" s="7">
        <f>xbarco!AO32/xbarco!AO$69*100</f>
        <v>3.0927835051546393</v>
      </c>
      <c r="AP32" s="7">
        <f>xbarco!AP32/xbarco!AP$69*100</f>
        <v>24.107142857142858</v>
      </c>
      <c r="AQ32" s="7">
        <f>xbarco!AQ32/xbarco!AQ$69*100</f>
        <v>9.1743119266055047</v>
      </c>
      <c r="AR32" s="7">
        <f>xbarco!AR32/xbarco!AR$69*100</f>
        <v>16.279069767441861</v>
      </c>
      <c r="AS32" s="7">
        <f>xbarco!AS32/xbarco!AS$69*100</f>
        <v>2.0134228187919461</v>
      </c>
      <c r="AT32" s="7">
        <f>xbarco!AT32/xbarco!AT$69*100</f>
        <v>7.8431372549019605</v>
      </c>
      <c r="AU32" s="7">
        <f>xbarco!AU32/xbarco!AU$69*100</f>
        <v>3.7593984962406015</v>
      </c>
      <c r="AV32" s="12">
        <f t="shared" si="8"/>
        <v>18.330989619472525</v>
      </c>
      <c r="AW32" s="7">
        <f>xbarco!AW32/xbarco!AW$69*100</f>
        <v>14.40677966101695</v>
      </c>
      <c r="AX32" s="7">
        <f>xbarco!AX32/xbarco!AX$69*100</f>
        <v>6.5476190476190483</v>
      </c>
      <c r="AY32" s="7">
        <f>xbarco!AY32/xbarco!AY$69*100</f>
        <v>17.647058823529413</v>
      </c>
      <c r="AZ32" s="7">
        <f>xbarco!AZ32/xbarco!AZ$69*100</f>
        <v>23.84937238493724</v>
      </c>
      <c r="BA32" s="7">
        <f>xbarco!BA32/xbarco!BA$69*100</f>
        <v>1.8181818181818181</v>
      </c>
      <c r="BB32" s="7">
        <f>xbarco!BB32/xbarco!BB$69*100</f>
        <v>0.70422535211267612</v>
      </c>
      <c r="BC32" s="7">
        <f>xbarco!BC32/xbarco!BC$69*100</f>
        <v>9.183673469387756</v>
      </c>
      <c r="BD32" s="7">
        <f>xbarco!BD32/xbarco!BD$69*100</f>
        <v>4.4871794871794872</v>
      </c>
      <c r="BE32" s="7">
        <f>xbarco!BE32/xbarco!BE$69*100</f>
        <v>2.1739130434782608</v>
      </c>
      <c r="BF32" s="7">
        <f>xbarco!BF32/xbarco!BF$69*100</f>
        <v>0.63291139240506333</v>
      </c>
      <c r="BG32" s="7">
        <f>xbarco!BG32/xbarco!BG$69*100</f>
        <v>14.14141414141414</v>
      </c>
      <c r="BH32" s="7">
        <f>xbarco!BH32/xbarco!BH$69*100</f>
        <v>6.25</v>
      </c>
      <c r="BI32" s="12">
        <f t="shared" si="9"/>
        <v>19.233296942031437</v>
      </c>
      <c r="BJ32" s="10">
        <f>xbarco!BJ32/xbarco!BJ$69*100</f>
        <v>2.4630541871921183</v>
      </c>
      <c r="BK32" s="10">
        <f>xbarco!BK32/xbarco!BK$69*100</f>
        <v>9.6942342094399336</v>
      </c>
      <c r="BL32" s="10">
        <f>xbarco!BL32/xbarco!BL$69*100</f>
        <v>0</v>
      </c>
      <c r="BM32" s="10">
        <f>xbarco!BM32/xbarco!BM$69*100</f>
        <v>5.0108522214844253</v>
      </c>
      <c r="BN32" s="10">
        <f>xbarco!BN32/xbarco!BN$69*100</f>
        <v>0.75193337299226659</v>
      </c>
      <c r="BO32" s="10">
        <f>xbarco!BO32/xbarco!BO$69*100</f>
        <v>2.3809523809523814</v>
      </c>
      <c r="BP32" s="10">
        <f>xbarco!BP32/xbarco!BP$69*100</f>
        <v>2.2813688212927761</v>
      </c>
      <c r="BQ32" s="10"/>
      <c r="BR32" s="10">
        <f>xbarco!BR32/xbarco!BR$69*100</f>
        <v>4.3665067514174307</v>
      </c>
      <c r="BS32" s="10">
        <f>xbarco!BS32/xbarco!BS$69*100</f>
        <v>1.3574660633484164</v>
      </c>
      <c r="BT32" s="10">
        <f>xbarco!BT32/xbarco!BT$69*100</f>
        <v>4.1710321159573338</v>
      </c>
      <c r="BU32" s="10">
        <f>xbarco!BU32/xbarco!BU$69*100</f>
        <v>8.2906733048690224</v>
      </c>
      <c r="BV32" s="10">
        <f>xbarco!BV32/xbarco!BV$69*100</f>
        <v>1.680672268907563</v>
      </c>
      <c r="BW32" s="10">
        <f>xbarco!BW32/xbarco!BW$69*100</f>
        <v>0.70844075776258286</v>
      </c>
      <c r="BX32" s="14">
        <f t="shared" si="10"/>
        <v>3.3197835735089423</v>
      </c>
      <c r="BY32" s="7">
        <f>xbarco!BY32/xbarco!BY$69*100</f>
        <v>8</v>
      </c>
      <c r="BZ32" s="7">
        <f>xbarco!BZ32/xbarco!BZ$69*100</f>
        <v>0</v>
      </c>
      <c r="CA32" s="7">
        <f>xbarco!CA32/xbarco!CA$69*100</f>
        <v>6.7796610169491522</v>
      </c>
      <c r="CB32" s="7">
        <f>xbarco!CB32/xbarco!CB$69*100</f>
        <v>2.2471910112359552</v>
      </c>
      <c r="CC32" s="7">
        <f>xbarco!CC32/xbarco!CC$69*100</f>
        <v>0</v>
      </c>
      <c r="CD32" s="7">
        <f>xbarco!CD32/xbarco!CD$69*100</f>
        <v>0</v>
      </c>
      <c r="CE32" s="7">
        <f>xbarco!CE32/xbarco!CE$69*100</f>
        <v>1.3888888888888888</v>
      </c>
      <c r="CF32" s="7">
        <f>xbarco!CF32/xbarco!CF$69*100</f>
        <v>1.3698630136986301</v>
      </c>
      <c r="CG32" s="7"/>
      <c r="CH32" s="7"/>
      <c r="CI32" s="7">
        <f>xbarco!CI32/xbarco!CI$69*100</f>
        <v>0</v>
      </c>
      <c r="CJ32" s="7">
        <f>xbarco!CJ32/xbarco!CJ$69*100</f>
        <v>0</v>
      </c>
      <c r="CK32" s="7">
        <f>xbarco!CK32/xbarco!CK$69*100</f>
        <v>0.90909090909090906</v>
      </c>
      <c r="CL32" s="7">
        <f>xbarco!CL32/xbarco!CL$69*100</f>
        <v>4.0404040404040407</v>
      </c>
      <c r="CM32" s="7"/>
      <c r="CN32" s="7">
        <f>xbarco!CN32/xbarco!CN$69*100</f>
        <v>9.7222222222222232</v>
      </c>
      <c r="CO32" s="7">
        <f>xbarco!CO32/xbarco!CO$69*100</f>
        <v>2.8846153846153846</v>
      </c>
      <c r="CP32" s="12">
        <f t="shared" si="11"/>
        <v>2.6672811776503704</v>
      </c>
      <c r="DC32" s="6"/>
      <c r="DD32" s="63">
        <f>xbarco!DD32/xbarco!DD$69*100</f>
        <v>13.895216400911162</v>
      </c>
      <c r="DE32" s="63">
        <f>xbarco!DE32/xbarco!DE$69*100</f>
        <v>14.0625</v>
      </c>
      <c r="DF32" s="63">
        <f>xbarco!DF32/xbarco!DF$69*100</f>
        <v>23.4375</v>
      </c>
      <c r="DG32" s="63">
        <f>xbarco!DG32/xbarco!DG$69*100</f>
        <v>6.8376068376068382</v>
      </c>
      <c r="DH32" s="63">
        <f>xbarco!DH32/xbarco!DH$69*100</f>
        <v>22.222222222222221</v>
      </c>
      <c r="DI32" s="63">
        <f>xbarco!DI32/xbarco!DI$69*100</f>
        <v>17.355371900826448</v>
      </c>
      <c r="DJ32" s="63">
        <f>xbarco!DJ32/xbarco!DJ$69*100</f>
        <v>13.5</v>
      </c>
      <c r="DK32" s="63">
        <f>xbarco!DK32/xbarco!DK$69*100</f>
        <v>2.0408163265306123</v>
      </c>
      <c r="DL32" s="63">
        <f>xbarco!DL32/xbarco!DL$69*100</f>
        <v>10</v>
      </c>
      <c r="DM32" s="63">
        <f>xbarco!DM32/xbarco!DM$69*100</f>
        <v>6.7484662576687118</v>
      </c>
      <c r="DN32" s="63">
        <f>xbarco!DN32/xbarco!DN$69*100</f>
        <v>0</v>
      </c>
      <c r="DO32" s="63">
        <f>xbarco!DO32/xbarco!DO$69*100</f>
        <v>1.8518518518518516</v>
      </c>
      <c r="DP32" s="61"/>
    </row>
    <row r="33" spans="1:120">
      <c r="A33">
        <v>25</v>
      </c>
      <c r="B33" s="7">
        <f>xbarco!B33/xbarco!B$69*100</f>
        <v>6</v>
      </c>
      <c r="C33" s="7">
        <f>xbarco!C33/xbarco!C$69*100</f>
        <v>3.4246575342465753</v>
      </c>
      <c r="D33" s="7">
        <f>xbarco!D33/xbarco!D$69*100</f>
        <v>6.9444444444444446</v>
      </c>
      <c r="E33" s="7">
        <f>xbarco!E33/xbarco!E$69*100</f>
        <v>2.8846153846153846</v>
      </c>
      <c r="F33" s="7">
        <f>xbarco!F33/xbarco!F$69*100</f>
        <v>12.666666666666668</v>
      </c>
      <c r="G33" s="7">
        <f>xbarco!G33/xbarco!G$69*100</f>
        <v>12.121212121212121</v>
      </c>
      <c r="H33" s="7">
        <f>xbarco!H33/xbarco!H$69*100</f>
        <v>20.833333333333336</v>
      </c>
      <c r="I33" s="7">
        <f>xbarco!I33/xbarco!I$69*100</f>
        <v>21.5311004784689</v>
      </c>
      <c r="J33" s="7">
        <f>xbarco!J33/xbarco!J$69*100</f>
        <v>17.045454545454543</v>
      </c>
      <c r="K33" s="12">
        <f t="shared" si="4"/>
        <v>27.507648892003616</v>
      </c>
      <c r="L33" s="7">
        <f>xbarco!L33/xbarco!L$69*100</f>
        <v>0</v>
      </c>
      <c r="M33" s="7">
        <f>xbarco!M33/xbarco!M$69*100</f>
        <v>0.78125</v>
      </c>
      <c r="N33" s="7">
        <f>xbarco!N33/xbarco!N$69*100</f>
        <v>1.9607843137254901</v>
      </c>
      <c r="O33" s="7">
        <f>xbarco!O33/xbarco!O$69*100</f>
        <v>0.82644628099173556</v>
      </c>
      <c r="P33" s="7">
        <f>xbarco!P33/xbarco!P$69*100</f>
        <v>3.8461538461538463</v>
      </c>
      <c r="Q33" s="7">
        <f>xbarco!Q33/xbarco!Q$69*100</f>
        <v>4.2553191489361701</v>
      </c>
      <c r="R33" s="7">
        <f>xbarco!R33/xbarco!R$69*100</f>
        <v>10.218978102189782</v>
      </c>
      <c r="S33" s="7">
        <f>xbarco!S33/xbarco!S$69*100</f>
        <v>5.8823529411764701</v>
      </c>
      <c r="T33" s="7">
        <f>xbarco!T33/xbarco!T$69*100</f>
        <v>17.258883248730964</v>
      </c>
      <c r="U33" s="7">
        <f>xbarco!U33/xbarco!U$69*100</f>
        <v>10.691823899371069</v>
      </c>
      <c r="V33" s="12">
        <f t="shared" si="5"/>
        <v>20.786046529938275</v>
      </c>
      <c r="W33" s="7">
        <f>xbarco!W33/xbarco!W$69*100</f>
        <v>6.25</v>
      </c>
      <c r="X33" s="7">
        <f>xbarco!X33/xbarco!X$69*100</f>
        <v>2.112676056338028</v>
      </c>
      <c r="Y33" s="7">
        <f>xbarco!Y33/xbarco!Y$69*100</f>
        <v>7.5757575757575761</v>
      </c>
      <c r="Z33" s="7">
        <f>xbarco!Z33/xbarco!Z$69*100</f>
        <v>4.3795620437956204</v>
      </c>
      <c r="AA33" s="7">
        <f>xbarco!AA33/xbarco!AA$69*100</f>
        <v>0</v>
      </c>
      <c r="AB33" s="7">
        <f>xbarco!AB33/xbarco!AB$69*100</f>
        <v>0.96153846153846156</v>
      </c>
      <c r="AC33" s="7">
        <f>xbarco!AC33/xbarco!AC$69*100</f>
        <v>0</v>
      </c>
      <c r="AD33" s="7">
        <f>xbarco!AD33/xbarco!AD$69*100</f>
        <v>0.83333333333333337</v>
      </c>
      <c r="AE33" s="7">
        <f>xbarco!AE33/xbarco!AE$69*100</f>
        <v>2.5454545454545454</v>
      </c>
      <c r="AF33" s="12">
        <f t="shared" si="6"/>
        <v>6.2829184199964088</v>
      </c>
      <c r="AG33" s="10">
        <f>xbarco!AG33/xbarco!AG$69*100</f>
        <v>1.4285714285714286</v>
      </c>
      <c r="AH33" s="10">
        <f>xbarco!AH33/xbarco!AH$69*100</f>
        <v>0</v>
      </c>
      <c r="AI33" s="14">
        <f t="shared" si="7"/>
        <v>2.8571428571428574E-2</v>
      </c>
      <c r="AJ33" s="7">
        <f>xbarco!AJ33/xbarco!AJ$69*100</f>
        <v>0</v>
      </c>
      <c r="AK33" s="7">
        <f>xbarco!AK33/xbarco!AK$69*100</f>
        <v>0.52910052910052907</v>
      </c>
      <c r="AL33" s="7">
        <f>xbarco!AL33/xbarco!AL$69*100</f>
        <v>3.8461538461538463</v>
      </c>
      <c r="AM33" s="7">
        <f>xbarco!AM33/xbarco!AM$69*100</f>
        <v>1.0204081632653061</v>
      </c>
      <c r="AN33" s="7">
        <f>xbarco!AN33/xbarco!AN$69*100</f>
        <v>6.1538461538461542</v>
      </c>
      <c r="AO33" s="7">
        <f>xbarco!AO33/xbarco!AO$69*100</f>
        <v>3.608247422680412</v>
      </c>
      <c r="AP33" s="7">
        <f>xbarco!AP33/xbarco!AP$69*100</f>
        <v>11.607142857142858</v>
      </c>
      <c r="AQ33" s="7">
        <f>xbarco!AQ33/xbarco!AQ$69*100</f>
        <v>10.550458715596331</v>
      </c>
      <c r="AR33" s="7">
        <f>xbarco!AR33/xbarco!AR$69*100</f>
        <v>11.627906976744185</v>
      </c>
      <c r="AS33" s="7">
        <f>xbarco!AS33/xbarco!AS$69*100</f>
        <v>12.080536912751679</v>
      </c>
      <c r="AT33" s="7">
        <f>xbarco!AT33/xbarco!AT$69*100</f>
        <v>3.9215686274509802</v>
      </c>
      <c r="AU33" s="7">
        <f>xbarco!AU33/xbarco!AU$69*100</f>
        <v>3.7593984962406015</v>
      </c>
      <c r="AV33" s="12">
        <f t="shared" si="8"/>
        <v>15.032918307222488</v>
      </c>
      <c r="AW33" s="7">
        <f>xbarco!AW33/xbarco!AW$69*100</f>
        <v>12.711864406779661</v>
      </c>
      <c r="AX33" s="7">
        <f>xbarco!AX33/xbarco!AX$69*100</f>
        <v>3.5714285714285712</v>
      </c>
      <c r="AY33" s="7">
        <f>xbarco!AY33/xbarco!AY$69*100</f>
        <v>11.312217194570136</v>
      </c>
      <c r="AZ33" s="7">
        <f>xbarco!AZ33/xbarco!AZ$69*100</f>
        <v>12.133891213389122</v>
      </c>
      <c r="BA33" s="7">
        <f>xbarco!BA33/xbarco!BA$69*100</f>
        <v>5.4545454545454541</v>
      </c>
      <c r="BB33" s="7">
        <f>xbarco!BB33/xbarco!BB$69*100</f>
        <v>2.112676056338028</v>
      </c>
      <c r="BC33" s="7">
        <f>xbarco!BC33/xbarco!BC$69*100</f>
        <v>9.183673469387756</v>
      </c>
      <c r="BD33" s="7">
        <f>xbarco!BD33/xbarco!BD$69*100</f>
        <v>2.5641025641025639</v>
      </c>
      <c r="BE33" s="7">
        <f>xbarco!BE33/xbarco!BE$69*100</f>
        <v>6.5217391304347823</v>
      </c>
      <c r="BF33" s="7">
        <f>xbarco!BF33/xbarco!BF$69*100</f>
        <v>3.1645569620253164</v>
      </c>
      <c r="BG33" s="7">
        <f>xbarco!BG33/xbarco!BG$69*100</f>
        <v>13.636363636363635</v>
      </c>
      <c r="BH33" s="7">
        <f>xbarco!BH33/xbarco!BH$69*100</f>
        <v>9.375</v>
      </c>
      <c r="BI33" s="12">
        <f t="shared" si="9"/>
        <v>19.123657859054713</v>
      </c>
      <c r="BJ33" s="10">
        <f>xbarco!BJ33/xbarco!BJ$69*100</f>
        <v>2.9556650246305418</v>
      </c>
      <c r="BK33" s="10">
        <f>xbarco!BK33/xbarco!BK$69*100</f>
        <v>10.002476950598597</v>
      </c>
      <c r="BL33" s="10">
        <f>xbarco!BL33/xbarco!BL$69*100</f>
        <v>0.72733968604704691</v>
      </c>
      <c r="BM33" s="10">
        <f>xbarco!BM33/xbarco!BM$69*100</f>
        <v>3.1317826384277661</v>
      </c>
      <c r="BN33" s="10">
        <f>xbarco!BN33/xbarco!BN$69*100</f>
        <v>1.5038667459845332</v>
      </c>
      <c r="BO33" s="10">
        <f>xbarco!BO33/xbarco!BO$69*100</f>
        <v>0.79365079365079383</v>
      </c>
      <c r="BP33" s="10">
        <f>xbarco!BP33/xbarco!BP$69*100</f>
        <v>2.2813688212927761</v>
      </c>
      <c r="BQ33" s="10"/>
      <c r="BR33" s="10">
        <f>xbarco!BR33/xbarco!BR$69*100</f>
        <v>8.1872001589076824</v>
      </c>
      <c r="BS33" s="10">
        <f>xbarco!BS33/xbarco!BS$69*100</f>
        <v>2.2624434389140271</v>
      </c>
      <c r="BT33" s="10">
        <f>xbarco!BT33/xbarco!BT$69*100</f>
        <v>7.8206852174199994</v>
      </c>
      <c r="BU33" s="10">
        <f>xbarco!BU33/xbarco!BU$69*100</f>
        <v>12.712365734132502</v>
      </c>
      <c r="BV33" s="10">
        <f>xbarco!BV33/xbarco!BV$69*100</f>
        <v>1.680672268907563</v>
      </c>
      <c r="BW33" s="10">
        <f>xbarco!BW33/xbarco!BW$69*100</f>
        <v>1.4168815155251657</v>
      </c>
      <c r="BX33" s="14">
        <f t="shared" si="10"/>
        <v>4.2674153072645389</v>
      </c>
      <c r="BY33" s="7">
        <f>xbarco!BY33/xbarco!BY$69*100</f>
        <v>0</v>
      </c>
      <c r="BZ33" s="7">
        <f>xbarco!BZ33/xbarco!BZ$69*100</f>
        <v>0</v>
      </c>
      <c r="CA33" s="7">
        <f>xbarco!CA33/xbarco!CA$69*100</f>
        <v>3.3898305084745761</v>
      </c>
      <c r="CB33" s="7">
        <f>xbarco!CB33/xbarco!CB$69*100</f>
        <v>4.4943820224719104</v>
      </c>
      <c r="CC33" s="7">
        <f>xbarco!CC33/xbarco!CC$69*100</f>
        <v>0</v>
      </c>
      <c r="CD33" s="7">
        <f>xbarco!CD33/xbarco!CD$69*100</f>
        <v>0</v>
      </c>
      <c r="CE33" s="7">
        <f>xbarco!CE33/xbarco!CE$69*100</f>
        <v>4.1666666666666661</v>
      </c>
      <c r="CF33" s="7">
        <f>xbarco!CF33/xbarco!CF$69*100</f>
        <v>1.3698630136986301</v>
      </c>
      <c r="CG33" s="7"/>
      <c r="CH33" s="7"/>
      <c r="CI33" s="7">
        <f>xbarco!CI33/xbarco!CI$69*100</f>
        <v>0</v>
      </c>
      <c r="CJ33" s="7">
        <f>xbarco!CJ33/xbarco!CJ$69*100</f>
        <v>0</v>
      </c>
      <c r="CK33" s="7">
        <f>xbarco!CK33/xbarco!CK$69*100</f>
        <v>4.5454545454545459</v>
      </c>
      <c r="CL33" s="7">
        <f>xbarco!CL33/xbarco!CL$69*100</f>
        <v>2.0202020202020203</v>
      </c>
      <c r="CM33" s="7"/>
      <c r="CN33" s="7">
        <f>xbarco!CN33/xbarco!CN$69*100</f>
        <v>8.3333333333333321</v>
      </c>
      <c r="CO33" s="7">
        <f>xbarco!CO33/xbarco!CO$69*100</f>
        <v>3.8461538461538463</v>
      </c>
      <c r="CP33" s="12">
        <f t="shared" si="11"/>
        <v>2.2975632826039663</v>
      </c>
      <c r="DC33" s="6"/>
      <c r="DD33" s="63">
        <f>xbarco!DD33/xbarco!DD$69*100</f>
        <v>7.9726651480637818</v>
      </c>
      <c r="DE33" s="63">
        <f>xbarco!DE33/xbarco!DE$69*100</f>
        <v>7.8125</v>
      </c>
      <c r="DF33" s="63">
        <f>xbarco!DF33/xbarco!DF$69*100</f>
        <v>14.0625</v>
      </c>
      <c r="DG33" s="63">
        <f>xbarco!DG33/xbarco!DG$69*100</f>
        <v>10.256410256410255</v>
      </c>
      <c r="DH33" s="63">
        <f>xbarco!DH33/xbarco!DH$69*100</f>
        <v>11.904761904761903</v>
      </c>
      <c r="DI33" s="63">
        <f>xbarco!DI33/xbarco!DI$69*100</f>
        <v>12.396694214876034</v>
      </c>
      <c r="DJ33" s="63">
        <f>xbarco!DJ33/xbarco!DJ$69*100</f>
        <v>16</v>
      </c>
      <c r="DK33" s="63">
        <f>xbarco!DK33/xbarco!DK$69*100</f>
        <v>6.1224489795918364</v>
      </c>
      <c r="DL33" s="63">
        <f>xbarco!DL33/xbarco!DL$69*100</f>
        <v>5</v>
      </c>
      <c r="DM33" s="63">
        <f>xbarco!DM33/xbarco!DM$69*100</f>
        <v>3.6809815950920246</v>
      </c>
      <c r="DN33" s="63">
        <f>xbarco!DN33/xbarco!DN$69*100</f>
        <v>0</v>
      </c>
      <c r="DO33" s="63">
        <f>xbarco!DO33/xbarco!DO$69*100</f>
        <v>5.5555555555555554</v>
      </c>
      <c r="DP33" s="61"/>
    </row>
    <row r="34" spans="1:120">
      <c r="A34">
        <v>26</v>
      </c>
      <c r="B34" s="7">
        <f>xbarco!B34/xbarco!B$69*100</f>
        <v>4</v>
      </c>
      <c r="C34" s="7">
        <f>xbarco!C34/xbarco!C$69*100</f>
        <v>2.054794520547945</v>
      </c>
      <c r="D34" s="7">
        <f>xbarco!D34/xbarco!D$69*100</f>
        <v>1.3888888888888888</v>
      </c>
      <c r="E34" s="7">
        <f>xbarco!E34/xbarco!E$69*100</f>
        <v>0</v>
      </c>
      <c r="F34" s="7">
        <f>xbarco!F34/xbarco!F$69*100</f>
        <v>10</v>
      </c>
      <c r="G34" s="7">
        <f>xbarco!G34/xbarco!G$69*100</f>
        <v>9.5959595959595951</v>
      </c>
      <c r="H34" s="7">
        <f>xbarco!H34/xbarco!H$69*100</f>
        <v>16.071428571428573</v>
      </c>
      <c r="I34" s="7">
        <f>xbarco!I34/xbarco!I$69*100</f>
        <v>16.746411483253588</v>
      </c>
      <c r="J34" s="7">
        <f>xbarco!J34/xbarco!J$69*100</f>
        <v>9.4696969696969688</v>
      </c>
      <c r="K34" s="12">
        <f t="shared" si="4"/>
        <v>19.824470531004419</v>
      </c>
      <c r="L34" s="7">
        <f>xbarco!L34/xbarco!L$69*100</f>
        <v>0</v>
      </c>
      <c r="M34" s="7">
        <f>xbarco!M34/xbarco!M$69*100</f>
        <v>0</v>
      </c>
      <c r="N34" s="7">
        <f>xbarco!N34/xbarco!N$69*100</f>
        <v>1.9607843137254901</v>
      </c>
      <c r="O34" s="7">
        <f>xbarco!O34/xbarco!O$69*100</f>
        <v>1.6528925619834711</v>
      </c>
      <c r="P34" s="7">
        <f>xbarco!P34/xbarco!P$69*100</f>
        <v>4.8076923076923084</v>
      </c>
      <c r="Q34" s="7">
        <f>xbarco!Q34/xbarco!Q$69*100</f>
        <v>4.2553191489361701</v>
      </c>
      <c r="R34" s="7">
        <f>xbarco!R34/xbarco!R$69*100</f>
        <v>13.138686131386862</v>
      </c>
      <c r="S34" s="7">
        <f>xbarco!S34/xbarco!S$69*100</f>
        <v>10.457516339869281</v>
      </c>
      <c r="T34" s="7">
        <f>xbarco!T34/xbarco!T$69*100</f>
        <v>17.258883248730964</v>
      </c>
      <c r="U34" s="7">
        <f>xbarco!U34/xbarco!U$69*100</f>
        <v>13.20754716981132</v>
      </c>
      <c r="V34" s="12">
        <f t="shared" si="5"/>
        <v>24.600389565669754</v>
      </c>
      <c r="W34" s="7">
        <f>xbarco!W34/xbarco!W$69*100</f>
        <v>3.125</v>
      </c>
      <c r="X34" s="7">
        <f>xbarco!X34/xbarco!X$69*100</f>
        <v>0.70422535211267612</v>
      </c>
      <c r="Y34" s="7">
        <f>xbarco!Y34/xbarco!Y$69*100</f>
        <v>6.0606060606060606</v>
      </c>
      <c r="Z34" s="7">
        <f>xbarco!Z34/xbarco!Z$69*100</f>
        <v>1.4598540145985401</v>
      </c>
      <c r="AA34" s="7">
        <f>xbarco!AA34/xbarco!AA$69*100</f>
        <v>11.320754716981133</v>
      </c>
      <c r="AB34" s="7">
        <f>xbarco!AB34/xbarco!AB$69*100</f>
        <v>1.9230769230769231</v>
      </c>
      <c r="AC34" s="7">
        <f>xbarco!AC34/xbarco!AC$69*100</f>
        <v>1.9230769230769231</v>
      </c>
      <c r="AD34" s="7">
        <f>xbarco!AD34/xbarco!AD$69*100</f>
        <v>0</v>
      </c>
      <c r="AE34" s="7">
        <f>xbarco!AE34/xbarco!AE$69*100</f>
        <v>2.4040404040404044</v>
      </c>
      <c r="AF34" s="12">
        <f t="shared" si="6"/>
        <v>6.2558053664311561</v>
      </c>
      <c r="AG34" s="10">
        <f>xbarco!AG34/xbarco!AG$69*100</f>
        <v>0</v>
      </c>
      <c r="AH34" s="10">
        <f>xbarco!AH34/xbarco!AH$69*100</f>
        <v>0</v>
      </c>
      <c r="AI34" s="14">
        <f t="shared" si="7"/>
        <v>0</v>
      </c>
      <c r="AJ34" s="7">
        <f>xbarco!AJ34/xbarco!AJ$69*100</f>
        <v>4.1666666666666661</v>
      </c>
      <c r="AK34" s="7">
        <f>xbarco!AK34/xbarco!AK$69*100</f>
        <v>0</v>
      </c>
      <c r="AL34" s="7">
        <f>xbarco!AL34/xbarco!AL$69*100</f>
        <v>0</v>
      </c>
      <c r="AM34" s="7">
        <f>xbarco!AM34/xbarco!AM$69*100</f>
        <v>1.5306122448979591</v>
      </c>
      <c r="AN34" s="7">
        <f>xbarco!AN34/xbarco!AN$69*100</f>
        <v>6.1538461538461542</v>
      </c>
      <c r="AO34" s="7">
        <f>xbarco!AO34/xbarco!AO$69*100</f>
        <v>4.1237113402061851</v>
      </c>
      <c r="AP34" s="7">
        <f>xbarco!AP34/xbarco!AP$69*100</f>
        <v>11.607142857142858</v>
      </c>
      <c r="AQ34" s="7">
        <f>xbarco!AQ34/xbarco!AQ$69*100</f>
        <v>14.220183486238533</v>
      </c>
      <c r="AR34" s="7">
        <f>xbarco!AR34/xbarco!AR$69*100</f>
        <v>9.3023255813953494</v>
      </c>
      <c r="AS34" s="7">
        <f>xbarco!AS34/xbarco!AS$69*100</f>
        <v>12.751677852348994</v>
      </c>
      <c r="AT34" s="7">
        <f>xbarco!AT34/xbarco!AT$69*100</f>
        <v>1.9607843137254901</v>
      </c>
      <c r="AU34" s="7">
        <f>xbarco!AU34/xbarco!AU$69*100</f>
        <v>4.5112781954887211</v>
      </c>
      <c r="AV34" s="12">
        <f t="shared" si="8"/>
        <v>15.037742905988193</v>
      </c>
      <c r="AW34" s="7">
        <f>xbarco!AW34/xbarco!AW$69*100</f>
        <v>10.16949152542373</v>
      </c>
      <c r="AX34" s="7">
        <f>xbarco!AX34/xbarco!AX$69*100</f>
        <v>3.5714285714285712</v>
      </c>
      <c r="AY34" s="7">
        <f>xbarco!AY34/xbarco!AY$69*100</f>
        <v>3.1674208144796379</v>
      </c>
      <c r="AZ34" s="7">
        <f>xbarco!AZ34/xbarco!AZ$69*100</f>
        <v>6.2761506276150625</v>
      </c>
      <c r="BA34" s="7">
        <f>xbarco!BA34/xbarco!BA$69*100</f>
        <v>0</v>
      </c>
      <c r="BB34" s="7">
        <f>xbarco!BB34/xbarco!BB$69*100</f>
        <v>1.4084507042253522</v>
      </c>
      <c r="BC34" s="7">
        <f>xbarco!BC34/xbarco!BC$69*100</f>
        <v>8.1632653061224492</v>
      </c>
      <c r="BD34" s="7">
        <f>xbarco!BD34/xbarco!BD$69*100</f>
        <v>4.4871794871794872</v>
      </c>
      <c r="BE34" s="7">
        <f>xbarco!BE34/xbarco!BE$69*100</f>
        <v>6.5217391304347823</v>
      </c>
      <c r="BF34" s="7">
        <f>xbarco!BF34/xbarco!BF$69*100</f>
        <v>6.3291139240506329</v>
      </c>
      <c r="BG34" s="7">
        <f>xbarco!BG34/xbarco!BG$69*100</f>
        <v>16.161616161616163</v>
      </c>
      <c r="BH34" s="7">
        <f>xbarco!BH34/xbarco!BH$69*100</f>
        <v>8.59375</v>
      </c>
      <c r="BI34" s="12">
        <f t="shared" si="9"/>
        <v>18.711096451243254</v>
      </c>
      <c r="BJ34" s="10">
        <f>xbarco!BJ34/xbarco!BJ$69*100</f>
        <v>5.4187192118226601</v>
      </c>
      <c r="BK34" s="10">
        <f>xbarco!BK34/xbarco!BK$69*100</f>
        <v>11.990642631071969</v>
      </c>
      <c r="BL34" s="10">
        <f>xbarco!BL34/xbarco!BL$69*100</f>
        <v>1.4546793720940938</v>
      </c>
      <c r="BM34" s="10">
        <f>xbarco!BM34/xbarco!BM$69*100</f>
        <v>1.8790695830566595</v>
      </c>
      <c r="BN34" s="10">
        <f>xbarco!BN34/xbarco!BN$69*100</f>
        <v>2.2558001189767993</v>
      </c>
      <c r="BO34" s="10">
        <f>xbarco!BO34/xbarco!BO$69*100</f>
        <v>0</v>
      </c>
      <c r="BP34" s="10">
        <f>xbarco!BP34/xbarco!BP$69*100</f>
        <v>0.76045627376425884</v>
      </c>
      <c r="BQ34" s="10"/>
      <c r="BR34" s="10">
        <f>xbarco!BR34/xbarco!BR$69*100</f>
        <v>12.553706910325113</v>
      </c>
      <c r="BS34" s="10">
        <f>xbarco!BS34/xbarco!BS$69*100</f>
        <v>3.1674208144796379</v>
      </c>
      <c r="BT34" s="10">
        <f>xbarco!BT34/xbarco!BT$69*100</f>
        <v>11.991717333377332</v>
      </c>
      <c r="BU34" s="10">
        <f>xbarco!BU34/xbarco!BU$69*100</f>
        <v>15.864220859738829</v>
      </c>
      <c r="BV34" s="10">
        <f>xbarco!BV34/xbarco!BV$69*100</f>
        <v>0.84033613445378152</v>
      </c>
      <c r="BW34" s="10">
        <f>xbarco!BW34/xbarco!BW$69*100</f>
        <v>2.1253222732877481</v>
      </c>
      <c r="BX34" s="14">
        <f t="shared" si="10"/>
        <v>5.4078531935729908</v>
      </c>
      <c r="BY34" s="7">
        <f>xbarco!BY34/xbarco!BY$69*100</f>
        <v>0</v>
      </c>
      <c r="BZ34" s="7">
        <f>xbarco!BZ34/xbarco!BZ$69*100</f>
        <v>0</v>
      </c>
      <c r="CA34" s="7">
        <f>xbarco!CA34/xbarco!CA$69*100</f>
        <v>1.6949152542372881</v>
      </c>
      <c r="CB34" s="7">
        <f>xbarco!CB34/xbarco!CB$69*100</f>
        <v>7.8651685393258424</v>
      </c>
      <c r="CC34" s="7">
        <f>xbarco!CC34/xbarco!CC$69*100</f>
        <v>2.9411764705882351</v>
      </c>
      <c r="CD34" s="7">
        <f>xbarco!CD34/xbarco!CD$69*100</f>
        <v>0</v>
      </c>
      <c r="CE34" s="7">
        <f>xbarco!CE34/xbarco!CE$69*100</f>
        <v>1.3888888888888888</v>
      </c>
      <c r="CF34" s="7">
        <f>xbarco!CF34/xbarco!CF$69*100</f>
        <v>1.3698630136986301</v>
      </c>
      <c r="CG34" s="7"/>
      <c r="CH34" s="7"/>
      <c r="CI34" s="7">
        <f>xbarco!CI34/xbarco!CI$69*100</f>
        <v>0</v>
      </c>
      <c r="CJ34" s="7">
        <f>xbarco!CJ34/xbarco!CJ$69*100</f>
        <v>0</v>
      </c>
      <c r="CK34" s="7">
        <f>xbarco!CK34/xbarco!CK$69*100</f>
        <v>8.1818181818181817</v>
      </c>
      <c r="CL34" s="7">
        <f>xbarco!CL34/xbarco!CL$69*100</f>
        <v>2.0202020202020203</v>
      </c>
      <c r="CM34" s="7"/>
      <c r="CN34" s="7">
        <f>xbarco!CN34/xbarco!CN$69*100</f>
        <v>5.5555555555555554</v>
      </c>
      <c r="CO34" s="7">
        <f>xbarco!CO34/xbarco!CO$69*100</f>
        <v>4.8076923076923084</v>
      </c>
      <c r="CP34" s="12">
        <f t="shared" si="11"/>
        <v>2.5589485880004967</v>
      </c>
      <c r="DC34" s="6"/>
      <c r="DD34" s="63">
        <f>xbarco!DD34/xbarco!DD$69*100</f>
        <v>3.416856492027335</v>
      </c>
      <c r="DE34" s="63">
        <f>xbarco!DE34/xbarco!DE$69*100</f>
        <v>1.5625</v>
      </c>
      <c r="DF34" s="63">
        <f>xbarco!DF34/xbarco!DF$69*100</f>
        <v>7.8125</v>
      </c>
      <c r="DG34" s="63">
        <f>xbarco!DG34/xbarco!DG$69*100</f>
        <v>9.4017094017094021</v>
      </c>
      <c r="DH34" s="63">
        <f>xbarco!DH34/xbarco!DH$69*100</f>
        <v>9.5238095238095237</v>
      </c>
      <c r="DI34" s="63">
        <f>xbarco!DI34/xbarco!DI$69*100</f>
        <v>9.9173553719008272</v>
      </c>
      <c r="DJ34" s="63">
        <f>xbarco!DJ34/xbarco!DJ$69*100</f>
        <v>10</v>
      </c>
      <c r="DK34" s="63">
        <f>xbarco!DK34/xbarco!DK$69*100</f>
        <v>0</v>
      </c>
      <c r="DL34" s="63">
        <f>xbarco!DL34/xbarco!DL$69*100</f>
        <v>2.5</v>
      </c>
      <c r="DM34" s="63">
        <f>xbarco!DM34/xbarco!DM$69*100</f>
        <v>3.6809815950920246</v>
      </c>
      <c r="DN34" s="63">
        <f>xbarco!DN34/xbarco!DN$69*100</f>
        <v>0</v>
      </c>
      <c r="DO34" s="63">
        <f>xbarco!DO34/xbarco!DO$69*100</f>
        <v>0</v>
      </c>
      <c r="DP34" s="61"/>
    </row>
    <row r="35" spans="1:120">
      <c r="A35">
        <v>27</v>
      </c>
      <c r="B35" s="7">
        <f>xbarco!B35/xbarco!B$69*100</f>
        <v>0</v>
      </c>
      <c r="C35" s="7">
        <f>xbarco!C35/xbarco!C$69*100</f>
        <v>4.10958904109589</v>
      </c>
      <c r="D35" s="7">
        <f>xbarco!D35/xbarco!D$69*100</f>
        <v>0</v>
      </c>
      <c r="E35" s="7">
        <f>xbarco!E35/xbarco!E$69*100</f>
        <v>0</v>
      </c>
      <c r="F35" s="7">
        <f>xbarco!F35/xbarco!F$69*100</f>
        <v>4</v>
      </c>
      <c r="G35" s="7">
        <f>xbarco!G35/xbarco!G$69*100</f>
        <v>8.5858585858585847</v>
      </c>
      <c r="H35" s="7">
        <f>xbarco!H35/xbarco!H$69*100</f>
        <v>7.7380952380952381</v>
      </c>
      <c r="I35" s="7">
        <f>xbarco!I35/xbarco!I$69*100</f>
        <v>10.047846889952153</v>
      </c>
      <c r="J35" s="7">
        <f>xbarco!J35/xbarco!J$69*100</f>
        <v>8.7121212121212128</v>
      </c>
      <c r="K35" s="12">
        <f t="shared" si="4"/>
        <v>12.474996731485556</v>
      </c>
      <c r="L35" s="7">
        <f>xbarco!L35/xbarco!L$69*100</f>
        <v>0</v>
      </c>
      <c r="M35" s="7">
        <f>xbarco!M35/xbarco!M$69*100</f>
        <v>0.78125</v>
      </c>
      <c r="N35" s="7">
        <f>xbarco!N35/xbarco!N$69*100</f>
        <v>0</v>
      </c>
      <c r="O35" s="7">
        <f>xbarco!O35/xbarco!O$69*100</f>
        <v>0.82644628099173556</v>
      </c>
      <c r="P35" s="7">
        <f>xbarco!P35/xbarco!P$69*100</f>
        <v>3.8461538461538463</v>
      </c>
      <c r="Q35" s="7">
        <f>xbarco!Q35/xbarco!Q$69*100</f>
        <v>2.1276595744680851</v>
      </c>
      <c r="R35" s="7">
        <f>xbarco!R35/xbarco!R$69*100</f>
        <v>11.678832116788321</v>
      </c>
      <c r="S35" s="7">
        <f>xbarco!S35/xbarco!S$69*100</f>
        <v>9.1503267973856204</v>
      </c>
      <c r="T35" s="7">
        <f>xbarco!T35/xbarco!T$69*100</f>
        <v>6.091370558375635</v>
      </c>
      <c r="U35" s="7">
        <f>xbarco!U35/xbarco!U$69*100</f>
        <v>15.09433962264151</v>
      </c>
      <c r="V35" s="12">
        <f t="shared" si="5"/>
        <v>18.420592155196076</v>
      </c>
      <c r="W35" s="7">
        <f>xbarco!W35/xbarco!W$69*100</f>
        <v>0</v>
      </c>
      <c r="X35" s="7">
        <f>xbarco!X35/xbarco!X$69*100</f>
        <v>0</v>
      </c>
      <c r="Y35" s="7">
        <f>xbarco!Y35/xbarco!Y$69*100</f>
        <v>1.5151515151515151</v>
      </c>
      <c r="Z35" s="7">
        <f>xbarco!Z35/xbarco!Z$69*100</f>
        <v>2.1897810218978102</v>
      </c>
      <c r="AA35" s="7">
        <f>xbarco!AA35/xbarco!AA$69*100</f>
        <v>13.20754716981132</v>
      </c>
      <c r="AB35" s="7">
        <f>xbarco!AB35/xbarco!AB$69*100</f>
        <v>0.96153846153846156</v>
      </c>
      <c r="AC35" s="7">
        <f>xbarco!AC35/xbarco!AC$69*100</f>
        <v>1.9230769230769231</v>
      </c>
      <c r="AD35" s="7">
        <f>xbarco!AD35/xbarco!AD$69*100</f>
        <v>0</v>
      </c>
      <c r="AE35" s="7">
        <f>xbarco!AE35/xbarco!AE$69*100</f>
        <v>1.8383838383838385</v>
      </c>
      <c r="AF35" s="12">
        <f t="shared" si="6"/>
        <v>4.4889109657623258</v>
      </c>
      <c r="AG35" s="10">
        <f>xbarco!AG35/xbarco!AG$69*100</f>
        <v>0</v>
      </c>
      <c r="AH35" s="10">
        <f>xbarco!AH35/xbarco!AH$69*100</f>
        <v>0</v>
      </c>
      <c r="AI35" s="14">
        <f t="shared" si="7"/>
        <v>0</v>
      </c>
      <c r="AJ35" s="7">
        <f>xbarco!AJ35/xbarco!AJ$69*100</f>
        <v>0</v>
      </c>
      <c r="AK35" s="7">
        <f>xbarco!AK35/xbarco!AK$69*100</f>
        <v>1.0582010582010581</v>
      </c>
      <c r="AL35" s="7">
        <f>xbarco!AL35/xbarco!AL$69*100</f>
        <v>0</v>
      </c>
      <c r="AM35" s="7">
        <f>xbarco!AM35/xbarco!AM$69*100</f>
        <v>2.5510204081632653</v>
      </c>
      <c r="AN35" s="7">
        <f>xbarco!AN35/xbarco!AN$69*100</f>
        <v>4.6153846153846159</v>
      </c>
      <c r="AO35" s="7">
        <f>xbarco!AO35/xbarco!AO$69*100</f>
        <v>3.0927835051546393</v>
      </c>
      <c r="AP35" s="7">
        <f>xbarco!AP35/xbarco!AP$69*100</f>
        <v>8.9285714285714288</v>
      </c>
      <c r="AQ35" s="7">
        <f>xbarco!AQ35/xbarco!AQ$69*100</f>
        <v>7.7981651376146797</v>
      </c>
      <c r="AR35" s="7">
        <f>xbarco!AR35/xbarco!AR$69*100</f>
        <v>4.6511627906976747</v>
      </c>
      <c r="AS35" s="7">
        <f>xbarco!AS35/xbarco!AS$69*100</f>
        <v>8.724832214765101</v>
      </c>
      <c r="AT35" s="7">
        <f>xbarco!AT35/xbarco!AT$69*100</f>
        <v>6.8627450980392162</v>
      </c>
      <c r="AU35" s="7">
        <f>xbarco!AU35/xbarco!AU$69*100</f>
        <v>3.7593984962406015</v>
      </c>
      <c r="AV35" s="12">
        <f t="shared" si="8"/>
        <v>11.988281272167189</v>
      </c>
      <c r="AW35" s="7">
        <f>xbarco!AW35/xbarco!AW$69*100</f>
        <v>15.254237288135593</v>
      </c>
      <c r="AX35" s="7">
        <f>xbarco!AX35/xbarco!AX$69*100</f>
        <v>4.1666666666666661</v>
      </c>
      <c r="AY35" s="7">
        <f>xbarco!AY35/xbarco!AY$69*100</f>
        <v>1.3574660633484164</v>
      </c>
      <c r="AZ35" s="7">
        <f>xbarco!AZ35/xbarco!AZ$69*100</f>
        <v>3.3472803347280333</v>
      </c>
      <c r="BA35" s="7">
        <f>xbarco!BA35/xbarco!BA$69*100</f>
        <v>3.6363636363636362</v>
      </c>
      <c r="BB35" s="7">
        <f>xbarco!BB35/xbarco!BB$69*100</f>
        <v>1.4084507042253522</v>
      </c>
      <c r="BC35" s="7">
        <f>xbarco!BC35/xbarco!BC$69*100</f>
        <v>10.204081632653061</v>
      </c>
      <c r="BD35" s="7">
        <f>xbarco!BD35/xbarco!BD$69*100</f>
        <v>9.6153846153846168</v>
      </c>
      <c r="BE35" s="7">
        <f>xbarco!BE35/xbarco!BE$69*100</f>
        <v>10.869565217391305</v>
      </c>
      <c r="BF35" s="7">
        <f>xbarco!BF35/xbarco!BF$69*100</f>
        <v>5.0632911392405067</v>
      </c>
      <c r="BG35" s="7">
        <f>xbarco!BG35/xbarco!BG$69*100</f>
        <v>10.1010101010101</v>
      </c>
      <c r="BH35" s="7">
        <f>xbarco!BH35/xbarco!BH$69*100</f>
        <v>7.03125</v>
      </c>
      <c r="BI35" s="12">
        <f t="shared" si="9"/>
        <v>15.953603113597334</v>
      </c>
      <c r="BJ35" s="10">
        <f>xbarco!BJ35/xbarco!BJ$69*100</f>
        <v>11.330049261083744</v>
      </c>
      <c r="BK35" s="10">
        <f>xbarco!BK35/xbarco!BK$69*100</f>
        <v>13.978808311545343</v>
      </c>
      <c r="BL35" s="10">
        <f>xbarco!BL35/xbarco!BL$69*100</f>
        <v>2.1820190581411403</v>
      </c>
      <c r="BM35" s="10">
        <f>xbarco!BM35/xbarco!BM$69*100</f>
        <v>1.8790695830566595</v>
      </c>
      <c r="BN35" s="10">
        <f>xbarco!BN35/xbarco!BN$69*100</f>
        <v>2.2558001189767993</v>
      </c>
      <c r="BO35" s="10">
        <f>xbarco!BO35/xbarco!BO$69*100</f>
        <v>0.79365079365079383</v>
      </c>
      <c r="BP35" s="10">
        <f>xbarco!BP35/xbarco!BP$69*100</f>
        <v>0</v>
      </c>
      <c r="BQ35" s="10"/>
      <c r="BR35" s="10">
        <f>xbarco!BR35/xbarco!BR$69*100</f>
        <v>19.10346703745126</v>
      </c>
      <c r="BS35" s="10">
        <f>xbarco!BS35/xbarco!BS$69*100</f>
        <v>4.9773755656108598</v>
      </c>
      <c r="BT35" s="10">
        <f>xbarco!BT35/xbarco!BT$69*100</f>
        <v>18.248265507313334</v>
      </c>
      <c r="BU35" s="10">
        <f>xbarco!BU35/xbarco!BU$69*100</f>
        <v>12.322319289620733</v>
      </c>
      <c r="BV35" s="10">
        <f>xbarco!BV35/xbarco!BV$69*100</f>
        <v>0</v>
      </c>
      <c r="BW35" s="10">
        <f>xbarco!BW35/xbarco!BW$69*100</f>
        <v>2.8337630310503314</v>
      </c>
      <c r="BX35" s="14">
        <f t="shared" si="10"/>
        <v>6.9157375044231539</v>
      </c>
      <c r="BY35" s="7">
        <f>xbarco!BY35/xbarco!BY$69*100</f>
        <v>0</v>
      </c>
      <c r="BZ35" s="7">
        <f>xbarco!BZ35/xbarco!BZ$69*100</f>
        <v>0</v>
      </c>
      <c r="CA35" s="7">
        <f>xbarco!CA35/xbarco!CA$69*100</f>
        <v>3.3898305084745761</v>
      </c>
      <c r="CB35" s="7">
        <f>xbarco!CB35/xbarco!CB$69*100</f>
        <v>4.4943820224719104</v>
      </c>
      <c r="CC35" s="7">
        <f>xbarco!CC35/xbarco!CC$69*100</f>
        <v>0</v>
      </c>
      <c r="CD35" s="7">
        <f>xbarco!CD35/xbarco!CD$69*100</f>
        <v>0</v>
      </c>
      <c r="CE35" s="7">
        <f>xbarco!CE35/xbarco!CE$69*100</f>
        <v>1.3888888888888888</v>
      </c>
      <c r="CF35" s="7">
        <f>xbarco!CF35/xbarco!CF$69*100</f>
        <v>1.3698630136986301</v>
      </c>
      <c r="CG35" s="7"/>
      <c r="CH35" s="7"/>
      <c r="CI35" s="7">
        <f>xbarco!CI35/xbarco!CI$69*100</f>
        <v>5.5555555555555554</v>
      </c>
      <c r="CJ35" s="7">
        <f>xbarco!CJ35/xbarco!CJ$69*100</f>
        <v>0</v>
      </c>
      <c r="CK35" s="7">
        <f>xbarco!CK35/xbarco!CK$69*100</f>
        <v>10</v>
      </c>
      <c r="CL35" s="7">
        <f>xbarco!CL35/xbarco!CL$69*100</f>
        <v>12.121212121212121</v>
      </c>
      <c r="CM35" s="7"/>
      <c r="CN35" s="7">
        <f>xbarco!CN35/xbarco!CN$69*100</f>
        <v>5.5555555555555554</v>
      </c>
      <c r="CO35" s="7">
        <f>xbarco!CO35/xbarco!CO$69*100</f>
        <v>2.8846153846153846</v>
      </c>
      <c r="CP35" s="12">
        <f t="shared" si="11"/>
        <v>3.3399930750337594</v>
      </c>
      <c r="DC35" s="6"/>
      <c r="DD35" s="63">
        <f>xbarco!DD35/xbarco!DD$69*100</f>
        <v>2.2779043280182232</v>
      </c>
      <c r="DE35" s="63">
        <f>xbarco!DE35/xbarco!DE$69*100</f>
        <v>0</v>
      </c>
      <c r="DF35" s="63">
        <f>xbarco!DF35/xbarco!DF$69*100</f>
        <v>1.5625</v>
      </c>
      <c r="DG35" s="63">
        <f>xbarco!DG35/xbarco!DG$69*100</f>
        <v>7.6923076923076925</v>
      </c>
      <c r="DH35" s="63">
        <f>xbarco!DH35/xbarco!DH$69*100</f>
        <v>7.1428571428571423</v>
      </c>
      <c r="DI35" s="63">
        <f>xbarco!DI35/xbarco!DI$69*100</f>
        <v>4.9586776859504136</v>
      </c>
      <c r="DJ35" s="63">
        <f>xbarco!DJ35/xbarco!DJ$69*100</f>
        <v>8.5</v>
      </c>
      <c r="DK35" s="63">
        <f>xbarco!DK35/xbarco!DK$69*100</f>
        <v>4.0816326530612246</v>
      </c>
      <c r="DL35" s="63">
        <f>xbarco!DL35/xbarco!DL$69*100</f>
        <v>0</v>
      </c>
      <c r="DM35" s="63">
        <f>xbarco!DM35/xbarco!DM$69*100</f>
        <v>4.294478527607362</v>
      </c>
      <c r="DN35" s="63">
        <f>xbarco!DN35/xbarco!DN$69*100</f>
        <v>0.75757575757575757</v>
      </c>
      <c r="DO35" s="63">
        <f>xbarco!DO35/xbarco!DO$69*100</f>
        <v>3.7037037037037033</v>
      </c>
      <c r="DP35" s="61"/>
    </row>
    <row r="36" spans="1:120">
      <c r="A36">
        <v>28</v>
      </c>
      <c r="B36" s="7">
        <f>xbarco!B36/xbarco!B$69*100</f>
        <v>3</v>
      </c>
      <c r="C36" s="7">
        <f>xbarco!C36/xbarco!C$69*100</f>
        <v>3.4246575342465753</v>
      </c>
      <c r="D36" s="7">
        <f>xbarco!D36/xbarco!D$69*100</f>
        <v>2.7777777777777777</v>
      </c>
      <c r="E36" s="7">
        <f>xbarco!E36/xbarco!E$69*100</f>
        <v>3.8461538461538463</v>
      </c>
      <c r="F36" s="7">
        <f>xbarco!F36/xbarco!F$69*100</f>
        <v>2.666666666666667</v>
      </c>
      <c r="G36" s="7">
        <f>xbarco!G36/xbarco!G$69*100</f>
        <v>4.5454545454545459</v>
      </c>
      <c r="H36" s="7">
        <f>xbarco!H36/xbarco!H$69*100</f>
        <v>1.7857142857142856</v>
      </c>
      <c r="I36" s="7">
        <f>xbarco!I36/xbarco!I$69*100</f>
        <v>5.2631578947368416</v>
      </c>
      <c r="J36" s="7">
        <f>xbarco!J36/xbarco!J$69*100</f>
        <v>3.4090909090909087</v>
      </c>
      <c r="K36" s="12">
        <f t="shared" si="4"/>
        <v>5.7168652604305086</v>
      </c>
      <c r="L36" s="7">
        <f>xbarco!L36/xbarco!L$69*100</f>
        <v>0</v>
      </c>
      <c r="M36" s="7">
        <f>xbarco!M36/xbarco!M$69*100</f>
        <v>0</v>
      </c>
      <c r="N36" s="7">
        <f>xbarco!N36/xbarco!N$69*100</f>
        <v>0</v>
      </c>
      <c r="O36" s="7">
        <f>xbarco!O36/xbarco!O$69*100</f>
        <v>0.82644628099173556</v>
      </c>
      <c r="P36" s="7">
        <f>xbarco!P36/xbarco!P$69*100</f>
        <v>4.8076923076923084</v>
      </c>
      <c r="Q36" s="7">
        <f>xbarco!Q36/xbarco!Q$69*100</f>
        <v>4.9645390070921991</v>
      </c>
      <c r="R36" s="7">
        <f>xbarco!R36/xbarco!R$69*100</f>
        <v>8.0291970802919703</v>
      </c>
      <c r="S36" s="7">
        <f>xbarco!S36/xbarco!S$69*100</f>
        <v>5.2287581699346406</v>
      </c>
      <c r="T36" s="7">
        <f>xbarco!T36/xbarco!T$69*100</f>
        <v>2.5380710659898478</v>
      </c>
      <c r="U36" s="7">
        <f>xbarco!U36/xbarco!U$69*100</f>
        <v>5.0314465408805038</v>
      </c>
      <c r="V36" s="12">
        <f t="shared" si="5"/>
        <v>9.3905498396970284</v>
      </c>
      <c r="W36" s="7">
        <f>xbarco!W36/xbarco!W$69*100</f>
        <v>0</v>
      </c>
      <c r="X36" s="7">
        <f>xbarco!X36/xbarco!X$69*100</f>
        <v>0.70422535211267612</v>
      </c>
      <c r="Y36" s="7">
        <f>xbarco!Y36/xbarco!Y$69*100</f>
        <v>1.5151515151515151</v>
      </c>
      <c r="Z36" s="7">
        <f>xbarco!Z36/xbarco!Z$69*100</f>
        <v>0.72992700729927007</v>
      </c>
      <c r="AA36" s="7">
        <f>xbarco!AA36/xbarco!AA$69*100</f>
        <v>1.8867924528301887</v>
      </c>
      <c r="AB36" s="7">
        <f>xbarco!AB36/xbarco!AB$69*100</f>
        <v>1.9230769230769231</v>
      </c>
      <c r="AC36" s="7">
        <f>xbarco!AC36/xbarco!AC$69*100</f>
        <v>0</v>
      </c>
      <c r="AD36" s="7">
        <f>xbarco!AD36/xbarco!AD$69*100</f>
        <v>0</v>
      </c>
      <c r="AE36" s="7">
        <f>xbarco!AE36/xbarco!AE$69*100</f>
        <v>0.84848484848484862</v>
      </c>
      <c r="AF36" s="12">
        <f t="shared" si="6"/>
        <v>1.707515257441131</v>
      </c>
      <c r="AG36" s="10">
        <f>xbarco!AG36/xbarco!AG$69*100</f>
        <v>0</v>
      </c>
      <c r="AH36" s="10">
        <f>xbarco!AH36/xbarco!AH$69*100</f>
        <v>0</v>
      </c>
      <c r="AI36" s="14">
        <f t="shared" si="7"/>
        <v>0</v>
      </c>
      <c r="AJ36" s="7">
        <f>xbarco!AJ36/xbarco!AJ$69*100</f>
        <v>4.1666666666666661</v>
      </c>
      <c r="AK36" s="7">
        <f>xbarco!AK36/xbarco!AK$69*100</f>
        <v>1.5873015873015872</v>
      </c>
      <c r="AL36" s="7">
        <f>xbarco!AL36/xbarco!AL$69*100</f>
        <v>3.8461538461538463</v>
      </c>
      <c r="AM36" s="7">
        <f>xbarco!AM36/xbarco!AM$69*100</f>
        <v>4.0816326530612246</v>
      </c>
      <c r="AN36" s="7">
        <f>xbarco!AN36/xbarco!AN$69*100</f>
        <v>7.6923076923076925</v>
      </c>
      <c r="AO36" s="7">
        <f>xbarco!AO36/xbarco!AO$69*100</f>
        <v>3.0927835051546393</v>
      </c>
      <c r="AP36" s="7">
        <f>xbarco!AP36/xbarco!AP$69*100</f>
        <v>2.6785714285714284</v>
      </c>
      <c r="AQ36" s="7">
        <f>xbarco!AQ36/xbarco!AQ$69*100</f>
        <v>6.4220183486238538</v>
      </c>
      <c r="AR36" s="7">
        <f>xbarco!AR36/xbarco!AR$69*100</f>
        <v>8.5271317829457356</v>
      </c>
      <c r="AS36" s="7">
        <f>xbarco!AS36/xbarco!AS$69*100</f>
        <v>4.6979865771812079</v>
      </c>
      <c r="AT36" s="7">
        <f>xbarco!AT36/xbarco!AT$69*100</f>
        <v>7.8431372549019605</v>
      </c>
      <c r="AU36" s="7">
        <f>xbarco!AU36/xbarco!AU$69*100</f>
        <v>4.5112781954887211</v>
      </c>
      <c r="AV36" s="12">
        <f t="shared" si="8"/>
        <v>11.423087529364519</v>
      </c>
      <c r="AW36" s="7">
        <f>xbarco!AW36/xbarco!AW$69*100</f>
        <v>10.16949152542373</v>
      </c>
      <c r="AX36" s="7">
        <f>xbarco!AX36/xbarco!AX$69*100</f>
        <v>7.7380952380952381</v>
      </c>
      <c r="AY36" s="7">
        <f>xbarco!AY36/xbarco!AY$69*100</f>
        <v>1.809954751131222</v>
      </c>
      <c r="AZ36" s="7">
        <f>xbarco!AZ36/xbarco!AZ$69*100</f>
        <v>5.439330543933055</v>
      </c>
      <c r="BA36" s="7">
        <f>xbarco!BA36/xbarco!BA$69*100</f>
        <v>0</v>
      </c>
      <c r="BB36" s="7">
        <f>xbarco!BB36/xbarco!BB$69*100</f>
        <v>2.112676056338028</v>
      </c>
      <c r="BC36" s="7">
        <f>xbarco!BC36/xbarco!BC$69*100</f>
        <v>17.346938775510203</v>
      </c>
      <c r="BD36" s="7">
        <f>xbarco!BD36/xbarco!BD$69*100</f>
        <v>5.7692307692307692</v>
      </c>
      <c r="BE36" s="7">
        <f>xbarco!BE36/xbarco!BE$69*100</f>
        <v>13.043478260869565</v>
      </c>
      <c r="BF36" s="7">
        <f>xbarco!BF36/xbarco!BF$69*100</f>
        <v>3.1645569620253164</v>
      </c>
      <c r="BG36" s="7">
        <f>xbarco!BG36/xbarco!BG$69*100</f>
        <v>8.5858585858585847</v>
      </c>
      <c r="BH36" s="7">
        <f>xbarco!BH36/xbarco!BH$69*100</f>
        <v>7.03125</v>
      </c>
      <c r="BI36" s="12">
        <f t="shared" si="9"/>
        <v>15.446637366905643</v>
      </c>
      <c r="BJ36" s="10">
        <f>xbarco!BJ36/xbarco!BJ$69*100</f>
        <v>15.763546798029557</v>
      </c>
      <c r="BK36" s="10">
        <f>xbarco!BK36/xbarco!BK$69*100</f>
        <v>10.857850557313885</v>
      </c>
      <c r="BL36" s="10">
        <f>xbarco!BL36/xbarco!BL$69*100</f>
        <v>2.1820190581411403</v>
      </c>
      <c r="BM36" s="10">
        <f>xbarco!BM36/xbarco!BM$69*100</f>
        <v>2.5054261107422127</v>
      </c>
      <c r="BN36" s="10">
        <f>xbarco!BN36/xbarco!BN$69*100</f>
        <v>2.2558001189767993</v>
      </c>
      <c r="BO36" s="10">
        <f>xbarco!BO36/xbarco!BO$69*100</f>
        <v>0.9920634920634922</v>
      </c>
      <c r="BP36" s="10">
        <f>xbarco!BP36/xbarco!BP$69*100</f>
        <v>0.76045627376425884</v>
      </c>
      <c r="BQ36" s="10"/>
      <c r="BR36" s="10">
        <f>xbarco!BR36/xbarco!BR$69*100</f>
        <v>12.168528506224606</v>
      </c>
      <c r="BS36" s="10">
        <f>xbarco!BS36/xbarco!BS$69*100</f>
        <v>10.407239819004525</v>
      </c>
      <c r="BT36" s="10">
        <f>xbarco!BT36/xbarco!BT$69*100</f>
        <v>13.555854376861335</v>
      </c>
      <c r="BU36" s="10">
        <f>xbarco!BU36/xbarco!BU$69*100</f>
        <v>9.3960964121848924</v>
      </c>
      <c r="BV36" s="10">
        <f>xbarco!BV36/xbarco!BV$69*100</f>
        <v>2.5210084033613445</v>
      </c>
      <c r="BW36" s="10">
        <f>xbarco!BW36/xbarco!BW$69*100</f>
        <v>2.1253222732877481</v>
      </c>
      <c r="BX36" s="14">
        <f t="shared" si="10"/>
        <v>6.5762470923042917</v>
      </c>
      <c r="BY36" s="7">
        <f>xbarco!BY36/xbarco!BY$69*100</f>
        <v>0</v>
      </c>
      <c r="BZ36" s="7">
        <f>xbarco!BZ36/xbarco!BZ$69*100</f>
        <v>0</v>
      </c>
      <c r="CA36" s="7">
        <f>xbarco!CA36/xbarco!CA$69*100</f>
        <v>1.6949152542372881</v>
      </c>
      <c r="CB36" s="7">
        <f>xbarco!CB36/xbarco!CB$69*100</f>
        <v>3.3707865168539324</v>
      </c>
      <c r="CC36" s="7">
        <f>xbarco!CC36/xbarco!CC$69*100</f>
        <v>0</v>
      </c>
      <c r="CD36" s="7">
        <f>xbarco!CD36/xbarco!CD$69*100</f>
        <v>0</v>
      </c>
      <c r="CE36" s="7">
        <f>xbarco!CE36/xbarco!CE$69*100</f>
        <v>0</v>
      </c>
      <c r="CF36" s="7">
        <f>xbarco!CF36/xbarco!CF$69*100</f>
        <v>1.3698630136986301</v>
      </c>
      <c r="CG36" s="7"/>
      <c r="CH36" s="7"/>
      <c r="CI36" s="7">
        <f>xbarco!CI36/xbarco!CI$69*100</f>
        <v>0</v>
      </c>
      <c r="CJ36" s="7">
        <f>xbarco!CJ36/xbarco!CJ$69*100</f>
        <v>0</v>
      </c>
      <c r="CK36" s="7">
        <f>xbarco!CK36/xbarco!CK$69*100</f>
        <v>19.090909090909093</v>
      </c>
      <c r="CL36" s="7">
        <f>xbarco!CL36/xbarco!CL$69*100</f>
        <v>11.111111111111111</v>
      </c>
      <c r="CM36" s="7"/>
      <c r="CN36" s="7">
        <f>xbarco!CN36/xbarco!CN$69*100</f>
        <v>6.9444444444444446</v>
      </c>
      <c r="CO36" s="7">
        <f>xbarco!CO36/xbarco!CO$69*100</f>
        <v>8.6538461538461533</v>
      </c>
      <c r="CP36" s="12">
        <f t="shared" si="11"/>
        <v>3.7311339703643323</v>
      </c>
      <c r="DC36" s="6"/>
      <c r="DD36" s="63">
        <f>xbarco!DD36/xbarco!DD$69*100</f>
        <v>1.1389521640091116</v>
      </c>
      <c r="DE36" s="63">
        <f>xbarco!DE36/xbarco!DE$69*100</f>
        <v>0</v>
      </c>
      <c r="DF36" s="63">
        <f>xbarco!DF36/xbarco!DF$69*100</f>
        <v>1.5625</v>
      </c>
      <c r="DG36" s="63">
        <f>xbarco!DG36/xbarco!DG$69*100</f>
        <v>7.6923076923076925</v>
      </c>
      <c r="DH36" s="63">
        <f>xbarco!DH36/xbarco!DH$69*100</f>
        <v>3.1746031746031744</v>
      </c>
      <c r="DI36" s="63">
        <f>xbarco!DI36/xbarco!DI$69*100</f>
        <v>7.4380165289256199</v>
      </c>
      <c r="DJ36" s="63">
        <f>xbarco!DJ36/xbarco!DJ$69*100</f>
        <v>9.5</v>
      </c>
      <c r="DK36" s="63">
        <f>xbarco!DK36/xbarco!DK$69*100</f>
        <v>0</v>
      </c>
      <c r="DL36" s="63">
        <f>xbarco!DL36/xbarco!DL$69*100</f>
        <v>0</v>
      </c>
      <c r="DM36" s="63">
        <f>xbarco!DM36/xbarco!DM$69*100</f>
        <v>7.3619631901840492</v>
      </c>
      <c r="DN36" s="63">
        <f>xbarco!DN36/xbarco!DN$69*100</f>
        <v>4.5454545454545459</v>
      </c>
      <c r="DO36" s="63">
        <f>xbarco!DO36/xbarco!DO$69*100</f>
        <v>0</v>
      </c>
      <c r="DP36" s="61"/>
    </row>
    <row r="37" spans="1:120">
      <c r="A37">
        <v>29</v>
      </c>
      <c r="B37" s="7">
        <f>xbarco!B37/xbarco!B$69*100</f>
        <v>0</v>
      </c>
      <c r="C37" s="7">
        <f>xbarco!C37/xbarco!C$69*100</f>
        <v>3.4246575342465753</v>
      </c>
      <c r="D37" s="7">
        <f>xbarco!D37/xbarco!D$69*100</f>
        <v>2.7777777777777777</v>
      </c>
      <c r="E37" s="7">
        <f>xbarco!E37/xbarco!E$69*100</f>
        <v>4.8076923076923084</v>
      </c>
      <c r="F37" s="7">
        <f>xbarco!F37/xbarco!F$69*100</f>
        <v>1.3333333333333335</v>
      </c>
      <c r="G37" s="7">
        <f>xbarco!G37/xbarco!G$69*100</f>
        <v>5.0505050505050502</v>
      </c>
      <c r="H37" s="7">
        <f>xbarco!H37/xbarco!H$69*100</f>
        <v>4.1666666666666661</v>
      </c>
      <c r="I37" s="7">
        <f>xbarco!I37/xbarco!I$69*100</f>
        <v>3.8277511961722488</v>
      </c>
      <c r="J37" s="7">
        <f>xbarco!J37/xbarco!J$69*100</f>
        <v>3.7878787878787881</v>
      </c>
      <c r="K37" s="12">
        <f t="shared" si="4"/>
        <v>5.9539337718411254</v>
      </c>
      <c r="L37" s="7">
        <f>xbarco!L37/xbarco!L$69*100</f>
        <v>0</v>
      </c>
      <c r="M37" s="7">
        <f>xbarco!M37/xbarco!M$69*100</f>
        <v>0</v>
      </c>
      <c r="N37" s="7">
        <f>xbarco!N37/xbarco!N$69*100</f>
        <v>0</v>
      </c>
      <c r="O37" s="7">
        <f>xbarco!O37/xbarco!O$69*100</f>
        <v>1.6528925619834711</v>
      </c>
      <c r="P37" s="7">
        <f>xbarco!P37/xbarco!P$69*100</f>
        <v>3.8461538461538463</v>
      </c>
      <c r="Q37" s="7">
        <f>xbarco!Q37/xbarco!Q$69*100</f>
        <v>2.8368794326241136</v>
      </c>
      <c r="R37" s="7">
        <f>xbarco!R37/xbarco!R$69*100</f>
        <v>5.1094890510948909</v>
      </c>
      <c r="S37" s="7">
        <f>xbarco!S37/xbarco!S$69*100</f>
        <v>7.8431372549019605</v>
      </c>
      <c r="T37" s="7">
        <f>xbarco!T37/xbarco!T$69*100</f>
        <v>2.030456852791878</v>
      </c>
      <c r="U37" s="7">
        <f>xbarco!U37/xbarco!U$69*100</f>
        <v>1.8867924528301887</v>
      </c>
      <c r="V37" s="12">
        <f t="shared" si="5"/>
        <v>7.0185903065298332</v>
      </c>
      <c r="W37" s="7">
        <f>xbarco!W37/xbarco!W$69*100</f>
        <v>0</v>
      </c>
      <c r="X37" s="7">
        <f>xbarco!X37/xbarco!X$69*100</f>
        <v>0</v>
      </c>
      <c r="Y37" s="7">
        <f>xbarco!Y37/xbarco!Y$69*100</f>
        <v>0</v>
      </c>
      <c r="Z37" s="7">
        <f>xbarco!Z37/xbarco!Z$69*100</f>
        <v>0.72992700729927007</v>
      </c>
      <c r="AA37" s="7">
        <f>xbarco!AA37/xbarco!AA$69*100</f>
        <v>5.6603773584905666</v>
      </c>
      <c r="AB37" s="7">
        <f>xbarco!AB37/xbarco!AB$69*100</f>
        <v>1.9230769230769231</v>
      </c>
      <c r="AC37" s="7">
        <f>xbarco!AC37/xbarco!AC$69*100</f>
        <v>0</v>
      </c>
      <c r="AD37" s="7">
        <f>xbarco!AD37/xbarco!AD$69*100</f>
        <v>3.3333333333333335</v>
      </c>
      <c r="AE37" s="7">
        <f>xbarco!AE37/xbarco!AE$69*100</f>
        <v>1.4141414141414141</v>
      </c>
      <c r="AF37" s="12">
        <f t="shared" si="6"/>
        <v>2.4559954950510354</v>
      </c>
      <c r="AG37" s="10">
        <f>xbarco!AG37/xbarco!AG$69*100</f>
        <v>0</v>
      </c>
      <c r="AH37" s="10">
        <f>xbarco!AH37/xbarco!AH$69*100</f>
        <v>0</v>
      </c>
      <c r="AI37" s="14">
        <f t="shared" si="7"/>
        <v>0</v>
      </c>
      <c r="AJ37" s="7">
        <f>xbarco!AJ37/xbarco!AJ$69*100</f>
        <v>8.3333333333333321</v>
      </c>
      <c r="AK37" s="7">
        <f>xbarco!AK37/xbarco!AK$69*100</f>
        <v>3.7037037037037033</v>
      </c>
      <c r="AL37" s="7">
        <f>xbarco!AL37/xbarco!AL$69*100</f>
        <v>7.6923076923076925</v>
      </c>
      <c r="AM37" s="7">
        <f>xbarco!AM37/xbarco!AM$69*100</f>
        <v>5.6122448979591839</v>
      </c>
      <c r="AN37" s="7">
        <f>xbarco!AN37/xbarco!AN$69*100</f>
        <v>4.6153846153846159</v>
      </c>
      <c r="AO37" s="7">
        <f>xbarco!AO37/xbarco!AO$69*100</f>
        <v>8.2474226804123703</v>
      </c>
      <c r="AP37" s="7">
        <f>xbarco!AP37/xbarco!AP$69*100</f>
        <v>1.7857142857142856</v>
      </c>
      <c r="AQ37" s="7">
        <f>xbarco!AQ37/xbarco!AQ$69*100</f>
        <v>5.0458715596330279</v>
      </c>
      <c r="AR37" s="7">
        <f>xbarco!AR37/xbarco!AR$69*100</f>
        <v>10.077519379844961</v>
      </c>
      <c r="AS37" s="7">
        <f>xbarco!AS37/xbarco!AS$69*100</f>
        <v>5.3691275167785237</v>
      </c>
      <c r="AT37" s="7">
        <f>xbarco!AT37/xbarco!AT$69*100</f>
        <v>10.784313725490197</v>
      </c>
      <c r="AU37" s="7">
        <f>xbarco!AU37/xbarco!AU$69*100</f>
        <v>5.2631578947368416</v>
      </c>
      <c r="AV37" s="12">
        <f t="shared" si="8"/>
        <v>13.396946054176144</v>
      </c>
      <c r="AW37" s="7">
        <f>xbarco!AW37/xbarco!AW$69*100</f>
        <v>10.16949152542373</v>
      </c>
      <c r="AX37" s="7">
        <f>xbarco!AX37/xbarco!AX$69*100</f>
        <v>7.7380952380952381</v>
      </c>
      <c r="AY37" s="7">
        <f>xbarco!AY37/xbarco!AY$69*100</f>
        <v>0.45248868778280549</v>
      </c>
      <c r="AZ37" s="7">
        <f>xbarco!AZ37/xbarco!AZ$69*100</f>
        <v>0.41841004184100417</v>
      </c>
      <c r="BA37" s="7">
        <f>xbarco!BA37/xbarco!BA$69*100</f>
        <v>1.8181818181818181</v>
      </c>
      <c r="BB37" s="7">
        <f>xbarco!BB37/xbarco!BB$69*100</f>
        <v>2.112676056338028</v>
      </c>
      <c r="BC37" s="7">
        <f>xbarco!BC37/xbarco!BC$69*100</f>
        <v>8.1632653061224492</v>
      </c>
      <c r="BD37" s="7">
        <f>xbarco!BD37/xbarco!BD$69*100</f>
        <v>3.2051282051282048</v>
      </c>
      <c r="BE37" s="7">
        <f>xbarco!BE37/xbarco!BE$69*100</f>
        <v>10.869565217391305</v>
      </c>
      <c r="BF37" s="7">
        <f>xbarco!BF37/xbarco!BF$69*100</f>
        <v>10.126582278481013</v>
      </c>
      <c r="BG37" s="7">
        <f>xbarco!BG37/xbarco!BG$69*100</f>
        <v>9.5959595959595951</v>
      </c>
      <c r="BH37" s="7">
        <f>xbarco!BH37/xbarco!BH$69*100</f>
        <v>4.6875</v>
      </c>
      <c r="BI37" s="12">
        <f t="shared" si="9"/>
        <v>14.08036890383954</v>
      </c>
      <c r="BJ37" s="10">
        <f>xbarco!BJ37/xbarco!BJ$69*100</f>
        <v>15.763546798029557</v>
      </c>
      <c r="BK37" s="10">
        <f>xbarco!BK37/xbarco!BK$69*100</f>
        <v>8.3610843539287192</v>
      </c>
      <c r="BL37" s="10">
        <f>xbarco!BL37/xbarco!BL$69*100</f>
        <v>2.1820190581411403</v>
      </c>
      <c r="BM37" s="10">
        <f>xbarco!BM37/xbarco!BM$69*100</f>
        <v>1.8790695830566595</v>
      </c>
      <c r="BN37" s="10">
        <f>xbarco!BN37/xbarco!BN$69*100</f>
        <v>1.5038667459845332</v>
      </c>
      <c r="BO37" s="10">
        <f>xbarco!BO37/xbarco!BO$69*100</f>
        <v>0</v>
      </c>
      <c r="BP37" s="10">
        <f>xbarco!BP37/xbarco!BP$69*100</f>
        <v>0</v>
      </c>
      <c r="BQ37" s="10"/>
      <c r="BR37" s="10">
        <f>xbarco!BR37/xbarco!BR$69*100</f>
        <v>8.1872001589076824</v>
      </c>
      <c r="BS37" s="10">
        <f>xbarco!BS37/xbarco!BS$69*100</f>
        <v>14.479638009049776</v>
      </c>
      <c r="BT37" s="10">
        <f>xbarco!BT37/xbarco!BT$69*100</f>
        <v>7.8206852174199994</v>
      </c>
      <c r="BU37" s="10">
        <f>xbarco!BU37/xbarco!BU$69*100</f>
        <v>4.0753731646297098</v>
      </c>
      <c r="BV37" s="10">
        <f>xbarco!BV37/xbarco!BV$69*100</f>
        <v>0</v>
      </c>
      <c r="BW37" s="10">
        <f>xbarco!BW37/xbarco!BW$69*100</f>
        <v>1.4168815155251657</v>
      </c>
      <c r="BX37" s="14">
        <f t="shared" si="10"/>
        <v>5.0514895849748411</v>
      </c>
      <c r="BY37" s="7">
        <f>xbarco!BY37/xbarco!BY$69*100</f>
        <v>4</v>
      </c>
      <c r="BZ37" s="7">
        <f>xbarco!BZ37/xbarco!BZ$69*100</f>
        <v>0</v>
      </c>
      <c r="CA37" s="7">
        <f>xbarco!CA37/xbarco!CA$69*100</f>
        <v>5.0847457627118651</v>
      </c>
      <c r="CB37" s="7">
        <f>xbarco!CB37/xbarco!CB$69*100</f>
        <v>4.4943820224719104</v>
      </c>
      <c r="CC37" s="7">
        <f>xbarco!CC37/xbarco!CC$69*100</f>
        <v>0</v>
      </c>
      <c r="CD37" s="7">
        <f>xbarco!CD37/xbarco!CD$69*100</f>
        <v>0</v>
      </c>
      <c r="CE37" s="7">
        <f>xbarco!CE37/xbarco!CE$69*100</f>
        <v>9.7222222222222232</v>
      </c>
      <c r="CF37" s="7">
        <f>xbarco!CF37/xbarco!CF$69*100</f>
        <v>4.10958904109589</v>
      </c>
      <c r="CG37" s="7"/>
      <c r="CH37" s="7"/>
      <c r="CI37" s="7">
        <f>xbarco!CI37/xbarco!CI$69*100</f>
        <v>0</v>
      </c>
      <c r="CJ37" s="7">
        <f>xbarco!CJ37/xbarco!CJ$69*100</f>
        <v>0</v>
      </c>
      <c r="CK37" s="7">
        <f>xbarco!CK37/xbarco!CK$69*100</f>
        <v>11.818181818181818</v>
      </c>
      <c r="CL37" s="7">
        <f>xbarco!CL37/xbarco!CL$69*100</f>
        <v>14.14141414141414</v>
      </c>
      <c r="CM37" s="7"/>
      <c r="CN37" s="7">
        <f>xbarco!CN37/xbarco!CN$69*100</f>
        <v>2.7777777777777777</v>
      </c>
      <c r="CO37" s="7">
        <f>xbarco!CO37/xbarco!CO$69*100</f>
        <v>3.8461538461538463</v>
      </c>
      <c r="CP37" s="12">
        <f t="shared" si="11"/>
        <v>4.2853190451449619</v>
      </c>
      <c r="DC37" s="6"/>
      <c r="DD37" s="63">
        <f>xbarco!DD37/xbarco!DD$69*100</f>
        <v>0</v>
      </c>
      <c r="DE37" s="63">
        <f>xbarco!DE37/xbarco!DE$69*100</f>
        <v>0</v>
      </c>
      <c r="DF37" s="63">
        <f>xbarco!DF37/xbarco!DF$69*100</f>
        <v>0</v>
      </c>
      <c r="DG37" s="63">
        <f>xbarco!DG37/xbarco!DG$69*100</f>
        <v>5.1282051282051277</v>
      </c>
      <c r="DH37" s="63">
        <f>xbarco!DH37/xbarco!DH$69*100</f>
        <v>2.3809523809523809</v>
      </c>
      <c r="DI37" s="63">
        <f>xbarco!DI37/xbarco!DI$69*100</f>
        <v>8.2644628099173563</v>
      </c>
      <c r="DJ37" s="63">
        <f>xbarco!DJ37/xbarco!DJ$69*100</f>
        <v>4.5</v>
      </c>
      <c r="DK37" s="63">
        <f>xbarco!DK37/xbarco!DK$69*100</f>
        <v>2.0408163265306123</v>
      </c>
      <c r="DL37" s="63">
        <f>xbarco!DL37/xbarco!DL$69*100</f>
        <v>0</v>
      </c>
      <c r="DM37" s="63">
        <f>xbarco!DM37/xbarco!DM$69*100</f>
        <v>7.9754601226993866</v>
      </c>
      <c r="DN37" s="63">
        <f>xbarco!DN37/xbarco!DN$69*100</f>
        <v>11.363636363636363</v>
      </c>
      <c r="DO37" s="63">
        <f>xbarco!DO37/xbarco!DO$69*100</f>
        <v>1.8518518518518516</v>
      </c>
      <c r="DP37" s="61"/>
    </row>
    <row r="38" spans="1:120">
      <c r="A38">
        <v>30</v>
      </c>
      <c r="B38" s="7">
        <f>xbarco!B38/xbarco!B$69*100</f>
        <v>5</v>
      </c>
      <c r="C38" s="7">
        <f>xbarco!C38/xbarco!C$69*100</f>
        <v>2.7397260273972601</v>
      </c>
      <c r="D38" s="7">
        <f>xbarco!D38/xbarco!D$69*100</f>
        <v>2.7777777777777777</v>
      </c>
      <c r="E38" s="7">
        <f>xbarco!E38/xbarco!E$69*100</f>
        <v>2.8846153846153846</v>
      </c>
      <c r="F38" s="7">
        <f>xbarco!F38/xbarco!F$69*100</f>
        <v>1.3333333333333335</v>
      </c>
      <c r="G38" s="7">
        <f>xbarco!G38/xbarco!G$69*100</f>
        <v>2.5252525252525251</v>
      </c>
      <c r="H38" s="7">
        <f>xbarco!H38/xbarco!H$69*100</f>
        <v>1.7857142857142856</v>
      </c>
      <c r="I38" s="7">
        <f>xbarco!I38/xbarco!I$69*100</f>
        <v>0.4784688995215311</v>
      </c>
      <c r="J38" s="7">
        <f>xbarco!J38/xbarco!J$69*100</f>
        <v>3.4090909090909087</v>
      </c>
      <c r="K38" s="12">
        <f t="shared" si="4"/>
        <v>3.283623251764924</v>
      </c>
      <c r="L38" s="7">
        <f>xbarco!L38/xbarco!L$69*100</f>
        <v>0</v>
      </c>
      <c r="M38" s="7">
        <f>xbarco!M38/xbarco!M$69*100</f>
        <v>1.5625</v>
      </c>
      <c r="N38" s="7">
        <f>xbarco!N38/xbarco!N$69*100</f>
        <v>1.9607843137254901</v>
      </c>
      <c r="O38" s="7">
        <f>xbarco!O38/xbarco!O$69*100</f>
        <v>3.3057851239669422</v>
      </c>
      <c r="P38" s="7">
        <f>xbarco!P38/xbarco!P$69*100</f>
        <v>4.8076923076923084</v>
      </c>
      <c r="Q38" s="7">
        <f>xbarco!Q38/xbarco!Q$69*100</f>
        <v>0.70921985815602839</v>
      </c>
      <c r="R38" s="7">
        <f>xbarco!R38/xbarco!R$69*100</f>
        <v>5.1094890510948909</v>
      </c>
      <c r="S38" s="7">
        <f>xbarco!S38/xbarco!S$69*100</f>
        <v>7.18954248366013</v>
      </c>
      <c r="T38" s="7">
        <f>xbarco!T38/xbarco!T$69*100</f>
        <v>1.015228426395939</v>
      </c>
      <c r="U38" s="7">
        <f>xbarco!U38/xbarco!U$69*100</f>
        <v>6.2893081761006293</v>
      </c>
      <c r="V38" s="12">
        <f t="shared" si="5"/>
        <v>8.54710094861424</v>
      </c>
      <c r="W38" s="7">
        <f>xbarco!W38/xbarco!W$69*100</f>
        <v>0</v>
      </c>
      <c r="X38" s="7">
        <f>xbarco!X38/xbarco!X$69*100</f>
        <v>0</v>
      </c>
      <c r="Y38" s="7">
        <f>xbarco!Y38/xbarco!Y$69*100</f>
        <v>0</v>
      </c>
      <c r="Z38" s="7">
        <f>xbarco!Z38/xbarco!Z$69*100</f>
        <v>2.1897810218978102</v>
      </c>
      <c r="AA38" s="7">
        <f>xbarco!AA38/xbarco!AA$69*100</f>
        <v>3.7735849056603774</v>
      </c>
      <c r="AB38" s="7">
        <f>xbarco!AB38/xbarco!AB$69*100</f>
        <v>1.9230769230769231</v>
      </c>
      <c r="AC38" s="7">
        <f>xbarco!AC38/xbarco!AC$69*100</f>
        <v>0</v>
      </c>
      <c r="AD38" s="7">
        <f>xbarco!AD38/xbarco!AD$69*100</f>
        <v>0</v>
      </c>
      <c r="AE38" s="7">
        <f>xbarco!AE38/xbarco!AE$69*100</f>
        <v>0.98989898989899006</v>
      </c>
      <c r="AF38" s="12">
        <f t="shared" si="6"/>
        <v>1.9607755393703905</v>
      </c>
      <c r="AG38" s="10">
        <f>xbarco!AG38/xbarco!AG$69*100</f>
        <v>0</v>
      </c>
      <c r="AH38" s="10">
        <f>xbarco!AH38/xbarco!AH$69*100</f>
        <v>0</v>
      </c>
      <c r="AI38" s="14">
        <f t="shared" si="7"/>
        <v>0</v>
      </c>
      <c r="AJ38" s="7">
        <f>xbarco!AJ38/xbarco!AJ$69*100</f>
        <v>16.666666666666664</v>
      </c>
      <c r="AK38" s="7">
        <f>xbarco!AK38/xbarco!AK$69*100</f>
        <v>7.4074074074074066</v>
      </c>
      <c r="AL38" s="7">
        <f>xbarco!AL38/xbarco!AL$69*100</f>
        <v>7.6923076923076925</v>
      </c>
      <c r="AM38" s="7">
        <f>xbarco!AM38/xbarco!AM$69*100</f>
        <v>5.6122448979591839</v>
      </c>
      <c r="AN38" s="7">
        <f>xbarco!AN38/xbarco!AN$69*100</f>
        <v>3.0769230769230771</v>
      </c>
      <c r="AO38" s="7">
        <f>xbarco!AO38/xbarco!AO$69*100</f>
        <v>7.731958762886598</v>
      </c>
      <c r="AP38" s="7">
        <f>xbarco!AP38/xbarco!AP$69*100</f>
        <v>6.25</v>
      </c>
      <c r="AQ38" s="7">
        <f>xbarco!AQ38/xbarco!AQ$69*100</f>
        <v>5.5045871559633035</v>
      </c>
      <c r="AR38" s="7">
        <f>xbarco!AR38/xbarco!AR$69*100</f>
        <v>6.9767441860465116</v>
      </c>
      <c r="AS38" s="7">
        <f>xbarco!AS38/xbarco!AS$69*100</f>
        <v>7.3825503355704702</v>
      </c>
      <c r="AT38" s="7">
        <f>xbarco!AT38/xbarco!AT$69*100</f>
        <v>12.745098039215685</v>
      </c>
      <c r="AU38" s="7">
        <f>xbarco!AU38/xbarco!AU$69*100</f>
        <v>10.526315789473683</v>
      </c>
      <c r="AV38" s="12">
        <f t="shared" si="8"/>
        <v>17.171515356610396</v>
      </c>
      <c r="AW38" s="7">
        <f>xbarco!AW38/xbarco!AW$69*100</f>
        <v>5.0847457627118651</v>
      </c>
      <c r="AX38" s="7">
        <f>xbarco!AX38/xbarco!AX$69*100</f>
        <v>10.714285714285714</v>
      </c>
      <c r="AY38" s="7">
        <f>xbarco!AY38/xbarco!AY$69*100</f>
        <v>0.45248868778280549</v>
      </c>
      <c r="AZ38" s="7">
        <f>xbarco!AZ38/xbarco!AZ$69*100</f>
        <v>2.0920502092050208</v>
      </c>
      <c r="BA38" s="7">
        <f>xbarco!BA38/xbarco!BA$69*100</f>
        <v>0</v>
      </c>
      <c r="BB38" s="7">
        <f>xbarco!BB38/xbarco!BB$69*100</f>
        <v>4.929577464788732</v>
      </c>
      <c r="BC38" s="7">
        <f>xbarco!BC38/xbarco!BC$69*100</f>
        <v>4.0816326530612246</v>
      </c>
      <c r="BD38" s="7">
        <f>xbarco!BD38/xbarco!BD$69*100</f>
        <v>7.0512820512820511</v>
      </c>
      <c r="BE38" s="7">
        <f>xbarco!BE38/xbarco!BE$69*100</f>
        <v>10.869565217391305</v>
      </c>
      <c r="BF38" s="7">
        <f>xbarco!BF38/xbarco!BF$69*100</f>
        <v>5.0632911392405067</v>
      </c>
      <c r="BG38" s="7">
        <f>xbarco!BG38/xbarco!BG$69*100</f>
        <v>4.5454545454545459</v>
      </c>
      <c r="BH38" s="7">
        <f>xbarco!BH38/xbarco!BH$69*100</f>
        <v>7.8125</v>
      </c>
      <c r="BI38" s="12">
        <f t="shared" si="9"/>
        <v>12.163858355659832</v>
      </c>
      <c r="BJ38" s="10">
        <f>xbarco!BJ38/xbarco!BJ$69*100</f>
        <v>11.330049261083744</v>
      </c>
      <c r="BK38" s="10">
        <f>xbarco!BK38/xbarco!BK$69*100</f>
        <v>3.5910279344984177</v>
      </c>
      <c r="BL38" s="10">
        <f>xbarco!BL38/xbarco!BL$69*100</f>
        <v>1.4546793720940938</v>
      </c>
      <c r="BM38" s="10">
        <f>xbarco!BM38/xbarco!BM$69*100</f>
        <v>1.2527130553711063</v>
      </c>
      <c r="BN38" s="10">
        <f>xbarco!BN38/xbarco!BN$69*100</f>
        <v>1.1088637715645449</v>
      </c>
      <c r="BO38" s="10">
        <f>xbarco!BO38/xbarco!BO$69*100</f>
        <v>0</v>
      </c>
      <c r="BP38" s="10">
        <f>xbarco!BP38/xbarco!BP$69*100</f>
        <v>0</v>
      </c>
      <c r="BQ38" s="10"/>
      <c r="BR38" s="10">
        <f>xbarco!BR38/xbarco!BR$69*100</f>
        <v>4.0245097827541985</v>
      </c>
      <c r="BS38" s="10">
        <f>xbarco!BS38/xbarco!BS$69*100</f>
        <v>14.479638009049776</v>
      </c>
      <c r="BT38" s="10">
        <f>xbarco!BT38/xbarco!BT$69*100</f>
        <v>3.8443452651030801</v>
      </c>
      <c r="BU38" s="10">
        <f>xbarco!BU38/xbarco!BU$69*100</f>
        <v>3.2095750030452863</v>
      </c>
      <c r="BV38" s="10">
        <f>xbarco!BV38/xbarco!BV$69*100</f>
        <v>0</v>
      </c>
      <c r="BW38" s="10">
        <f>xbarco!BW38/xbarco!BW$69*100</f>
        <v>1.0447259275865937</v>
      </c>
      <c r="BX38" s="14">
        <f t="shared" si="10"/>
        <v>3.4877021063192952</v>
      </c>
      <c r="BY38" s="7">
        <f>xbarco!BY38/xbarco!BY$69*100</f>
        <v>0</v>
      </c>
      <c r="BZ38" s="7">
        <f>xbarco!BZ38/xbarco!BZ$69*100</f>
        <v>2.666666666666667</v>
      </c>
      <c r="CA38" s="7">
        <f>xbarco!CA38/xbarco!CA$69*100</f>
        <v>3.3898305084745761</v>
      </c>
      <c r="CB38" s="7">
        <f>xbarco!CB38/xbarco!CB$69*100</f>
        <v>4.4943820224719104</v>
      </c>
      <c r="CC38" s="7">
        <f>xbarco!CC38/xbarco!CC$69*100</f>
        <v>0</v>
      </c>
      <c r="CD38" s="7">
        <f>xbarco!CD38/xbarco!CD$69*100</f>
        <v>0</v>
      </c>
      <c r="CE38" s="7">
        <f>xbarco!CE38/xbarco!CE$69*100</f>
        <v>8.3333333333333321</v>
      </c>
      <c r="CF38" s="7">
        <f>xbarco!CF38/xbarco!CF$69*100</f>
        <v>8.2191780821917799</v>
      </c>
      <c r="CG38" s="7"/>
      <c r="CH38" s="7"/>
      <c r="CI38" s="7">
        <f>xbarco!CI38/xbarco!CI$69*100</f>
        <v>0</v>
      </c>
      <c r="CJ38" s="7">
        <f>xbarco!CJ38/xbarco!CJ$69*100</f>
        <v>2.3255813953488373</v>
      </c>
      <c r="CK38" s="7">
        <f>xbarco!CK38/xbarco!CK$69*100</f>
        <v>14.545454545454545</v>
      </c>
      <c r="CL38" s="7">
        <f>xbarco!CL38/xbarco!CL$69*100</f>
        <v>12.121212121212121</v>
      </c>
      <c r="CM38" s="7"/>
      <c r="CN38" s="7">
        <f>xbarco!CN38/xbarco!CN$69*100</f>
        <v>6.9444444444444446</v>
      </c>
      <c r="CO38" s="7">
        <f>xbarco!CO38/xbarco!CO$69*100</f>
        <v>5.7692307692307692</v>
      </c>
      <c r="CP38" s="12">
        <f t="shared" si="11"/>
        <v>4.9149509920592127</v>
      </c>
      <c r="DC38" s="6"/>
      <c r="DD38" s="63">
        <f>xbarco!DD38/xbarco!DD$69*100</f>
        <v>0</v>
      </c>
      <c r="DE38" s="63">
        <f>xbarco!DE38/xbarco!DE$69*100</f>
        <v>0</v>
      </c>
      <c r="DF38" s="63">
        <f>xbarco!DF38/xbarco!DF$69*100</f>
        <v>0</v>
      </c>
      <c r="DG38" s="63">
        <f>xbarco!DG38/xbarco!DG$69*100</f>
        <v>7.6923076923076925</v>
      </c>
      <c r="DH38" s="63">
        <f>xbarco!DH38/xbarco!DH$69*100</f>
        <v>1.5873015873015872</v>
      </c>
      <c r="DI38" s="63">
        <f>xbarco!DI38/xbarco!DI$69*100</f>
        <v>5.785123966942149</v>
      </c>
      <c r="DJ38" s="63">
        <f>xbarco!DJ38/xbarco!DJ$69*100</f>
        <v>3</v>
      </c>
      <c r="DK38" s="63">
        <f>xbarco!DK38/xbarco!DK$69*100</f>
        <v>0</v>
      </c>
      <c r="DL38" s="63">
        <f>xbarco!DL38/xbarco!DL$69*100</f>
        <v>0</v>
      </c>
      <c r="DM38" s="63">
        <f>xbarco!DM38/xbarco!DM$69*100</f>
        <v>11.042944785276074</v>
      </c>
      <c r="DN38" s="63">
        <f>xbarco!DN38/xbarco!DN$69*100</f>
        <v>12.121212121212121</v>
      </c>
      <c r="DO38" s="63">
        <f>xbarco!DO38/xbarco!DO$69*100</f>
        <v>0</v>
      </c>
      <c r="DP38" s="61"/>
    </row>
    <row r="39" spans="1:120">
      <c r="A39">
        <v>31</v>
      </c>
      <c r="B39" s="7">
        <f>xbarco!B39/xbarco!B$69*100</f>
        <v>1</v>
      </c>
      <c r="C39" s="7">
        <f>xbarco!C39/xbarco!C$69*100</f>
        <v>4.7945205479452051</v>
      </c>
      <c r="D39" s="7">
        <f>xbarco!D39/xbarco!D$69*100</f>
        <v>11.111111111111111</v>
      </c>
      <c r="E39" s="7">
        <f>xbarco!E39/xbarco!E$69*100</f>
        <v>4.8076923076923084</v>
      </c>
      <c r="F39" s="7">
        <f>xbarco!F39/xbarco!F$69*100</f>
        <v>0.66666666666666674</v>
      </c>
      <c r="G39" s="7">
        <f>xbarco!G39/xbarco!G$69*100</f>
        <v>2.0202020202020203</v>
      </c>
      <c r="H39" s="7">
        <f>xbarco!H39/xbarco!H$69*100</f>
        <v>0.59523809523809523</v>
      </c>
      <c r="I39" s="7">
        <f>xbarco!I39/xbarco!I$69*100</f>
        <v>1.4354066985645932</v>
      </c>
      <c r="J39" s="7">
        <f>xbarco!J39/xbarco!J$69*100</f>
        <v>3.4090909090909087</v>
      </c>
      <c r="K39" s="12">
        <f t="shared" si="4"/>
        <v>3.1454548378935545</v>
      </c>
      <c r="L39" s="7">
        <f>xbarco!L39/xbarco!L$69*100</f>
        <v>0</v>
      </c>
      <c r="M39" s="7">
        <f>xbarco!M39/xbarco!M$69*100</f>
        <v>1.5625</v>
      </c>
      <c r="N39" s="7">
        <f>xbarco!N39/xbarco!N$69*100</f>
        <v>1.9607843137254901</v>
      </c>
      <c r="O39" s="7">
        <f>xbarco!O39/xbarco!O$69*100</f>
        <v>2.4793388429752068</v>
      </c>
      <c r="P39" s="7">
        <f>xbarco!P39/xbarco!P$69*100</f>
        <v>0.96153846153846156</v>
      </c>
      <c r="Q39" s="7">
        <f>xbarco!Q39/xbarco!Q$69*100</f>
        <v>6.3829787234042552</v>
      </c>
      <c r="R39" s="7">
        <f>xbarco!R39/xbarco!R$69*100</f>
        <v>4.3795620437956204</v>
      </c>
      <c r="S39" s="7">
        <f>xbarco!S39/xbarco!S$69*100</f>
        <v>1.9607843137254901</v>
      </c>
      <c r="T39" s="7">
        <f>xbarco!T39/xbarco!T$69*100</f>
        <v>1.015228426395939</v>
      </c>
      <c r="U39" s="7">
        <f>xbarco!U39/xbarco!U$69*100</f>
        <v>1.8867924528301887</v>
      </c>
      <c r="V39" s="12">
        <f t="shared" si="5"/>
        <v>4.5759949870959851</v>
      </c>
      <c r="W39" s="7">
        <f>xbarco!W39/xbarco!W$69*100</f>
        <v>0</v>
      </c>
      <c r="X39" s="7">
        <f>xbarco!X39/xbarco!X$69*100</f>
        <v>0</v>
      </c>
      <c r="Y39" s="7">
        <f>xbarco!Y39/xbarco!Y$69*100</f>
        <v>1.5151515151515151</v>
      </c>
      <c r="Z39" s="7">
        <f>xbarco!Z39/xbarco!Z$69*100</f>
        <v>2.1897810218978102</v>
      </c>
      <c r="AA39" s="7">
        <f>xbarco!AA39/xbarco!AA$69*100</f>
        <v>3.7735849056603774</v>
      </c>
      <c r="AB39" s="7">
        <f>xbarco!AB39/xbarco!AB$69*100</f>
        <v>0.96153846153846156</v>
      </c>
      <c r="AC39" s="7">
        <f>xbarco!AC39/xbarco!AC$69*100</f>
        <v>1.9230769230769231</v>
      </c>
      <c r="AD39" s="7">
        <f>xbarco!AD39/xbarco!AD$69*100</f>
        <v>0</v>
      </c>
      <c r="AE39" s="7">
        <f>xbarco!AE39/xbarco!AE$69*100</f>
        <v>1.1313131313131313</v>
      </c>
      <c r="AF39" s="12">
        <f t="shared" si="6"/>
        <v>2.9664014184139917</v>
      </c>
      <c r="AG39" s="10">
        <f>xbarco!AG39/xbarco!AG$69*100</f>
        <v>0</v>
      </c>
      <c r="AH39" s="10">
        <f>xbarco!AH39/xbarco!AH$69*100</f>
        <v>0</v>
      </c>
      <c r="AI39" s="14">
        <f t="shared" si="7"/>
        <v>0</v>
      </c>
      <c r="AJ39" s="7">
        <f>xbarco!AJ39/xbarco!AJ$69*100</f>
        <v>16.666666666666664</v>
      </c>
      <c r="AK39" s="7">
        <f>xbarco!AK39/xbarco!AK$69*100</f>
        <v>3.7037037037037033</v>
      </c>
      <c r="AL39" s="7">
        <f>xbarco!AL39/xbarco!AL$69*100</f>
        <v>3.8461538461538463</v>
      </c>
      <c r="AM39" s="7">
        <f>xbarco!AM39/xbarco!AM$69*100</f>
        <v>5.6122448979591839</v>
      </c>
      <c r="AN39" s="7">
        <f>xbarco!AN39/xbarco!AN$69*100</f>
        <v>7.6923076923076925</v>
      </c>
      <c r="AO39" s="7">
        <f>xbarco!AO39/xbarco!AO$69*100</f>
        <v>8.2474226804123703</v>
      </c>
      <c r="AP39" s="7">
        <f>xbarco!AP39/xbarco!AP$69*100</f>
        <v>2.6785714285714284</v>
      </c>
      <c r="AQ39" s="7">
        <f>xbarco!AQ39/xbarco!AQ$69*100</f>
        <v>2.7522935779816518</v>
      </c>
      <c r="AR39" s="7">
        <f>xbarco!AR39/xbarco!AR$69*100</f>
        <v>6.2015503875968996</v>
      </c>
      <c r="AS39" s="7">
        <f>xbarco!AS39/xbarco!AS$69*100</f>
        <v>4.6979865771812079</v>
      </c>
      <c r="AT39" s="7">
        <f>xbarco!AT39/xbarco!AT$69*100</f>
        <v>7.8431372549019605</v>
      </c>
      <c r="AU39" s="7">
        <f>xbarco!AU39/xbarco!AU$69*100</f>
        <v>7.518796992481203</v>
      </c>
      <c r="AV39" s="12">
        <f t="shared" si="8"/>
        <v>12.04575525450157</v>
      </c>
      <c r="AW39" s="7">
        <f>xbarco!AW39/xbarco!AW$69*100</f>
        <v>4.2372881355932197</v>
      </c>
      <c r="AX39" s="7">
        <f>xbarco!AX39/xbarco!AX$69*100</f>
        <v>7.7380952380952381</v>
      </c>
      <c r="AY39" s="7">
        <f>xbarco!AY39/xbarco!AY$69*100</f>
        <v>0</v>
      </c>
      <c r="AZ39" s="7">
        <f>xbarco!AZ39/xbarco!AZ$69*100</f>
        <v>1.6736401673640167</v>
      </c>
      <c r="BA39" s="7">
        <f>xbarco!BA39/xbarco!BA$69*100</f>
        <v>1.8181818181818181</v>
      </c>
      <c r="BB39" s="7">
        <f>xbarco!BB39/xbarco!BB$69*100</f>
        <v>4.225352112676056</v>
      </c>
      <c r="BC39" s="7">
        <f>xbarco!BC39/xbarco!BC$69*100</f>
        <v>3.0612244897959182</v>
      </c>
      <c r="BD39" s="7">
        <f>xbarco!BD39/xbarco!BD$69*100</f>
        <v>7.6923076923076925</v>
      </c>
      <c r="BE39" s="7">
        <f>xbarco!BE39/xbarco!BE$69*100</f>
        <v>10.869565217391305</v>
      </c>
      <c r="BF39" s="7">
        <f>xbarco!BF39/xbarco!BF$69*100</f>
        <v>7.59493670886076</v>
      </c>
      <c r="BG39" s="7">
        <f>xbarco!BG39/xbarco!BG$69*100</f>
        <v>3.0303030303030303</v>
      </c>
      <c r="BH39" s="7">
        <f>xbarco!BH39/xbarco!BH$69*100</f>
        <v>7.8125</v>
      </c>
      <c r="BI39" s="12">
        <f t="shared" si="9"/>
        <v>11.16105650321472</v>
      </c>
      <c r="BJ39" s="10">
        <f>xbarco!BJ39/xbarco!BJ$69*100</f>
        <v>9.3596059113300498</v>
      </c>
      <c r="BK39" s="10">
        <f>xbarco!BK39/xbarco!BK$69*100</f>
        <v>2.8281271501307277</v>
      </c>
      <c r="BL39" s="10">
        <f>xbarco!BL39/xbarco!BL$69*100</f>
        <v>1.0725958661326704</v>
      </c>
      <c r="BM39" s="10">
        <f>xbarco!BM39/xbarco!BM$69*100</f>
        <v>0.62635652768555317</v>
      </c>
      <c r="BN39" s="10">
        <f>xbarco!BN39/xbarco!BN$69*100</f>
        <v>1.7465794170136824</v>
      </c>
      <c r="BO39" s="10">
        <f>xbarco!BO39/xbarco!BO$69*100</f>
        <v>1.5873015873015877</v>
      </c>
      <c r="BP39" s="10">
        <f>xbarco!BP39/xbarco!BP$69*100</f>
        <v>0</v>
      </c>
      <c r="BQ39" s="10"/>
      <c r="BR39" s="10">
        <f>xbarco!BR39/xbarco!BR$69*100</f>
        <v>3.1695173610961178</v>
      </c>
      <c r="BS39" s="10">
        <f>xbarco!BS39/xbarco!BS$69*100</f>
        <v>12.669683257918551</v>
      </c>
      <c r="BT39" s="10">
        <f>xbarco!BT39/xbarco!BT$69*100</f>
        <v>3.0276281379674472</v>
      </c>
      <c r="BU39" s="10">
        <f>xbarco!BU39/xbarco!BU$69*100</f>
        <v>2.8291485381066757</v>
      </c>
      <c r="BV39" s="10">
        <f>xbarco!BV39/xbarco!BV$69*100</f>
        <v>0</v>
      </c>
      <c r="BW39" s="10">
        <f>xbarco!BW39/xbarco!BW$69*100</f>
        <v>1.645555431005493</v>
      </c>
      <c r="BX39" s="14">
        <f t="shared" si="10"/>
        <v>3.1201614758221963</v>
      </c>
      <c r="BY39" s="7">
        <f>xbarco!BY39/xbarco!BY$69*100</f>
        <v>0</v>
      </c>
      <c r="BZ39" s="7">
        <f>xbarco!BZ39/xbarco!BZ$69*100</f>
        <v>2.666666666666667</v>
      </c>
      <c r="CA39" s="7">
        <f>xbarco!CA39/xbarco!CA$69*100</f>
        <v>8.4745762711864394</v>
      </c>
      <c r="CB39" s="7">
        <f>xbarco!CB39/xbarco!CB$69*100</f>
        <v>4.4943820224719104</v>
      </c>
      <c r="CC39" s="7">
        <f>xbarco!CC39/xbarco!CC$69*100</f>
        <v>5.8823529411764701</v>
      </c>
      <c r="CD39" s="7">
        <f>xbarco!CD39/xbarco!CD$69*100</f>
        <v>0</v>
      </c>
      <c r="CE39" s="7">
        <f>xbarco!CE39/xbarco!CE$69*100</f>
        <v>9.7222222222222232</v>
      </c>
      <c r="CF39" s="7">
        <f>xbarco!CF39/xbarco!CF$69*100</f>
        <v>4.10958904109589</v>
      </c>
      <c r="CG39" s="7"/>
      <c r="CH39" s="7"/>
      <c r="CI39" s="7">
        <f>xbarco!CI39/xbarco!CI$69*100</f>
        <v>0</v>
      </c>
      <c r="CJ39" s="7">
        <f>xbarco!CJ39/xbarco!CJ$69*100</f>
        <v>1.1627906976744187</v>
      </c>
      <c r="CK39" s="7">
        <f>xbarco!CK39/xbarco!CK$69*100</f>
        <v>10</v>
      </c>
      <c r="CL39" s="7">
        <f>xbarco!CL39/xbarco!CL$69*100</f>
        <v>8.0808080808080813</v>
      </c>
      <c r="CM39" s="7"/>
      <c r="CN39" s="7">
        <f>xbarco!CN39/xbarco!CN$69*100</f>
        <v>8.3333333333333321</v>
      </c>
      <c r="CO39" s="7">
        <f>xbarco!CO39/xbarco!CO$69*100</f>
        <v>6.7307692307692308</v>
      </c>
      <c r="CP39" s="12">
        <f t="shared" si="11"/>
        <v>4.9755350362431896</v>
      </c>
      <c r="DC39" s="6"/>
      <c r="DD39" s="63">
        <f>xbarco!DD39/xbarco!DD$69*100</f>
        <v>0</v>
      </c>
      <c r="DE39" s="63">
        <f>xbarco!DE39/xbarco!DE$69*100</f>
        <v>0</v>
      </c>
      <c r="DF39" s="63">
        <f>xbarco!DF39/xbarco!DF$69*100</f>
        <v>0</v>
      </c>
      <c r="DG39" s="63">
        <f>xbarco!DG39/xbarco!DG$69*100</f>
        <v>7.6923076923076925</v>
      </c>
      <c r="DH39" s="63">
        <f>xbarco!DH39/xbarco!DH$69*100</f>
        <v>0.79365079365079361</v>
      </c>
      <c r="DI39" s="63">
        <f>xbarco!DI39/xbarco!DI$69*100</f>
        <v>4.9586776859504136</v>
      </c>
      <c r="DJ39" s="63">
        <f>xbarco!DJ39/xbarco!DJ$69*100</f>
        <v>2.5</v>
      </c>
      <c r="DK39" s="63">
        <f>xbarco!DK39/xbarco!DK$69*100</f>
        <v>0</v>
      </c>
      <c r="DL39" s="63">
        <f>xbarco!DL39/xbarco!DL$69*100</f>
        <v>0</v>
      </c>
      <c r="DM39" s="63">
        <f>xbarco!DM39/xbarco!DM$69*100</f>
        <v>6.7484662576687118</v>
      </c>
      <c r="DN39" s="63">
        <f>xbarco!DN39/xbarco!DN$69*100</f>
        <v>15.151515151515152</v>
      </c>
      <c r="DO39" s="63">
        <f>xbarco!DO39/xbarco!DO$69*100</f>
        <v>1.8518518518518516</v>
      </c>
      <c r="DP39" s="61"/>
    </row>
    <row r="40" spans="1:120">
      <c r="A40">
        <v>32</v>
      </c>
      <c r="B40" s="7">
        <f>xbarco!B40/xbarco!B$69*100</f>
        <v>5</v>
      </c>
      <c r="C40" s="7">
        <f>xbarco!C40/xbarco!C$69*100</f>
        <v>4.10958904109589</v>
      </c>
      <c r="D40" s="7">
        <f>xbarco!D40/xbarco!D$69*100</f>
        <v>1.3888888888888888</v>
      </c>
      <c r="E40" s="7">
        <f>xbarco!E40/xbarco!E$69*100</f>
        <v>3.8461538461538463</v>
      </c>
      <c r="F40" s="7">
        <f>xbarco!F40/xbarco!F$69*100</f>
        <v>0.66666666666666674</v>
      </c>
      <c r="G40" s="7">
        <f>xbarco!G40/xbarco!G$69*100</f>
        <v>3.0303030303030303</v>
      </c>
      <c r="H40" s="7">
        <f>xbarco!H40/xbarco!H$69*100</f>
        <v>1.1904761904761905</v>
      </c>
      <c r="I40" s="7">
        <f>xbarco!I40/xbarco!I$69*100</f>
        <v>1.4354066985645932</v>
      </c>
      <c r="J40" s="7">
        <f>xbarco!J40/xbarco!J$69*100</f>
        <v>3.0303030303030303</v>
      </c>
      <c r="K40" s="12">
        <f t="shared" si="4"/>
        <v>3.2786658937073505</v>
      </c>
      <c r="L40" s="7">
        <f>xbarco!L40/xbarco!L$69*100</f>
        <v>6.25</v>
      </c>
      <c r="M40" s="7">
        <f>xbarco!M40/xbarco!M$69*100</f>
        <v>1.5625</v>
      </c>
      <c r="N40" s="7">
        <f>xbarco!N40/xbarco!N$69*100</f>
        <v>3.9215686274509802</v>
      </c>
      <c r="O40" s="7">
        <f>xbarco!O40/xbarco!O$69*100</f>
        <v>4.9586776859504136</v>
      </c>
      <c r="P40" s="7">
        <f>xbarco!P40/xbarco!P$69*100</f>
        <v>5.7692307692307692</v>
      </c>
      <c r="Q40" s="7">
        <f>xbarco!Q40/xbarco!Q$69*100</f>
        <v>4.9645390070921991</v>
      </c>
      <c r="R40" s="7">
        <f>xbarco!R40/xbarco!R$69*100</f>
        <v>5.1094890510948909</v>
      </c>
      <c r="S40" s="7">
        <f>xbarco!S40/xbarco!S$69*100</f>
        <v>1.9607843137254901</v>
      </c>
      <c r="T40" s="7">
        <f>xbarco!T40/xbarco!T$69*100</f>
        <v>2.030456852791878</v>
      </c>
      <c r="U40" s="7">
        <f>xbarco!U40/xbarco!U$69*100</f>
        <v>2.5157232704402519</v>
      </c>
      <c r="V40" s="12">
        <f t="shared" si="5"/>
        <v>6.2690453218459705</v>
      </c>
      <c r="W40" s="7">
        <f>xbarco!W40/xbarco!W$69*100</f>
        <v>3.125</v>
      </c>
      <c r="X40" s="7">
        <f>xbarco!X40/xbarco!X$69*100</f>
        <v>1.4084507042253522</v>
      </c>
      <c r="Y40" s="7">
        <f>xbarco!Y40/xbarco!Y$69*100</f>
        <v>4.5454545454545459</v>
      </c>
      <c r="Z40" s="7">
        <f>xbarco!Z40/xbarco!Z$69*100</f>
        <v>2.1897810218978102</v>
      </c>
      <c r="AA40" s="7">
        <f>xbarco!AA40/xbarco!AA$69*100</f>
        <v>1.8867924528301887</v>
      </c>
      <c r="AB40" s="7">
        <f>xbarco!AB40/xbarco!AB$69*100</f>
        <v>1.9230769230769231</v>
      </c>
      <c r="AC40" s="7">
        <f>xbarco!AC40/xbarco!AC$69*100</f>
        <v>3.8461538461538463</v>
      </c>
      <c r="AD40" s="7">
        <f>xbarco!AD40/xbarco!AD$69*100</f>
        <v>2.5</v>
      </c>
      <c r="AE40" s="7">
        <f>xbarco!AE40/xbarco!AE$69*100</f>
        <v>2.4040404040404044</v>
      </c>
      <c r="AF40" s="12">
        <f t="shared" si="6"/>
        <v>5.5654348936483666</v>
      </c>
      <c r="AG40" s="10">
        <f>xbarco!AG40/xbarco!AG$69*100</f>
        <v>0</v>
      </c>
      <c r="AH40" s="10">
        <f>xbarco!AH40/xbarco!AH$69*100</f>
        <v>0</v>
      </c>
      <c r="AI40" s="14">
        <f t="shared" si="7"/>
        <v>0</v>
      </c>
      <c r="AJ40" s="7">
        <f>xbarco!AJ40/xbarco!AJ$69*100</f>
        <v>8.3333333333333321</v>
      </c>
      <c r="AK40" s="7">
        <f>xbarco!AK40/xbarco!AK$69*100</f>
        <v>5.2910052910052912</v>
      </c>
      <c r="AL40" s="7">
        <f>xbarco!AL40/xbarco!AL$69*100</f>
        <v>1.9230769230769231</v>
      </c>
      <c r="AM40" s="7">
        <f>xbarco!AM40/xbarco!AM$69*100</f>
        <v>6.6326530612244898</v>
      </c>
      <c r="AN40" s="7">
        <f>xbarco!AN40/xbarco!AN$69*100</f>
        <v>9.2307692307692317</v>
      </c>
      <c r="AO40" s="7">
        <f>xbarco!AO40/xbarco!AO$69*100</f>
        <v>10.309278350515463</v>
      </c>
      <c r="AP40" s="7">
        <f>xbarco!AP40/xbarco!AP$69*100</f>
        <v>2.6785714285714284</v>
      </c>
      <c r="AQ40" s="7">
        <f>xbarco!AQ40/xbarco!AQ$69*100</f>
        <v>5.0458715596330279</v>
      </c>
      <c r="AR40" s="7">
        <f>xbarco!AR40/xbarco!AR$69*100</f>
        <v>5.4263565891472867</v>
      </c>
      <c r="AS40" s="7">
        <f>xbarco!AS40/xbarco!AS$69*100</f>
        <v>7.3825503355704702</v>
      </c>
      <c r="AT40" s="7">
        <f>xbarco!AT40/xbarco!AT$69*100</f>
        <v>9.8039215686274517</v>
      </c>
      <c r="AU40" s="7">
        <f>xbarco!AU40/xbarco!AU$69*100</f>
        <v>7.518796992481203</v>
      </c>
      <c r="AV40" s="12">
        <f t="shared" si="8"/>
        <v>13.840442954951346</v>
      </c>
      <c r="AW40" s="7">
        <f>xbarco!AW40/xbarco!AW$69*100</f>
        <v>3.3898305084745761</v>
      </c>
      <c r="AX40" s="7">
        <f>xbarco!AX40/xbarco!AX$69*100</f>
        <v>2.9761904761904758</v>
      </c>
      <c r="AY40" s="7">
        <f>xbarco!AY40/xbarco!AY$69*100</f>
        <v>0.45248868778280549</v>
      </c>
      <c r="AZ40" s="7">
        <f>xbarco!AZ40/xbarco!AZ$69*100</f>
        <v>2.0920502092050208</v>
      </c>
      <c r="BA40" s="7">
        <f>xbarco!BA40/xbarco!BA$69*100</f>
        <v>1.8181818181818181</v>
      </c>
      <c r="BB40" s="7">
        <f>xbarco!BB40/xbarco!BB$69*100</f>
        <v>7.7464788732394361</v>
      </c>
      <c r="BC40" s="7">
        <f>xbarco!BC40/xbarco!BC$69*100</f>
        <v>1.0204081632653061</v>
      </c>
      <c r="BD40" s="7">
        <f>xbarco!BD40/xbarco!BD$69*100</f>
        <v>7.0512820512820511</v>
      </c>
      <c r="BE40" s="7">
        <f>xbarco!BE40/xbarco!BE$69*100</f>
        <v>4.3478260869565215</v>
      </c>
      <c r="BF40" s="7">
        <f>xbarco!BF40/xbarco!BF$69*100</f>
        <v>6.962025316455696</v>
      </c>
      <c r="BG40" s="7">
        <f>xbarco!BG40/xbarco!BG$69*100</f>
        <v>2.5252525252525251</v>
      </c>
      <c r="BH40" s="7">
        <f>xbarco!BH40/xbarco!BH$69*100</f>
        <v>4.6875</v>
      </c>
      <c r="BI40" s="12">
        <f t="shared" si="9"/>
        <v>7.3443151399705107</v>
      </c>
      <c r="BJ40" s="10">
        <f>xbarco!BJ40/xbarco!BJ$69*100</f>
        <v>7.389162561576355</v>
      </c>
      <c r="BK40" s="10">
        <f>xbarco!BK40/xbarco!BK$69*100</f>
        <v>2.4929131691206821</v>
      </c>
      <c r="BL40" s="10">
        <f>xbarco!BL40/xbarco!BL$69*100</f>
        <v>1.6894535745523176</v>
      </c>
      <c r="BM40" s="10">
        <f>xbarco!BM40/xbarco!BM$69*100</f>
        <v>0.62635652768555317</v>
      </c>
      <c r="BN40" s="10">
        <f>xbarco!BN40/xbarco!BN$69*100</f>
        <v>1.5395597858417609</v>
      </c>
      <c r="BO40" s="10">
        <f>xbarco!BO40/xbarco!BO$69*100</f>
        <v>3.9682539682539688</v>
      </c>
      <c r="BP40" s="10">
        <f>xbarco!BP40/xbarco!BP$69*100</f>
        <v>2.8517110266159702</v>
      </c>
      <c r="BQ40" s="10"/>
      <c r="BR40" s="10">
        <f>xbarco!BR40/xbarco!BR$69*100</f>
        <v>2.7938388727918091</v>
      </c>
      <c r="BS40" s="10">
        <f>xbarco!BS40/xbarco!BS$69*100</f>
        <v>8.5972850678733028</v>
      </c>
      <c r="BT40" s="10">
        <f>xbarco!BT40/xbarco!BT$69*100</f>
        <v>2.6687675821048202</v>
      </c>
      <c r="BU40" s="10">
        <f>xbarco!BU40/xbarco!BU$69*100</f>
        <v>3.5856287499960962</v>
      </c>
      <c r="BV40" s="10">
        <f>xbarco!BV40/xbarco!BV$69*100</f>
        <v>1.680672268907563</v>
      </c>
      <c r="BW40" s="10">
        <f>xbarco!BW40/xbarco!BW$69*100</f>
        <v>1.4505100325075666</v>
      </c>
      <c r="BX40" s="14">
        <f t="shared" si="10"/>
        <v>3.1795471682944436</v>
      </c>
      <c r="BY40" s="7">
        <f>xbarco!BY40/xbarco!BY$69*100</f>
        <v>8</v>
      </c>
      <c r="BZ40" s="7">
        <f>xbarco!BZ40/xbarco!BZ$69*100</f>
        <v>0</v>
      </c>
      <c r="CA40" s="7">
        <f>xbarco!CA40/xbarco!CA$69*100</f>
        <v>10.16949152542373</v>
      </c>
      <c r="CB40" s="7">
        <f>xbarco!CB40/xbarco!CB$69*100</f>
        <v>3.3707865168539324</v>
      </c>
      <c r="CC40" s="7">
        <f>xbarco!CC40/xbarco!CC$69*100</f>
        <v>14.705882352941178</v>
      </c>
      <c r="CD40" s="7">
        <f>xbarco!CD40/xbarco!CD$69*100</f>
        <v>4.7619047619047619</v>
      </c>
      <c r="CE40" s="7">
        <f>xbarco!CE40/xbarco!CE$69*100</f>
        <v>8.3333333333333321</v>
      </c>
      <c r="CF40" s="7">
        <f>xbarco!CF40/xbarco!CF$69*100</f>
        <v>8.2191780821917799</v>
      </c>
      <c r="CG40" s="7"/>
      <c r="CH40" s="7"/>
      <c r="CI40" s="7">
        <f>xbarco!CI40/xbarco!CI$69*100</f>
        <v>5.5555555555555554</v>
      </c>
      <c r="CJ40" s="7">
        <f>xbarco!CJ40/xbarco!CJ$69*100</f>
        <v>4.6511627906976747</v>
      </c>
      <c r="CK40" s="7">
        <f>xbarco!CK40/xbarco!CK$69*100</f>
        <v>7.2727272727272725</v>
      </c>
      <c r="CL40" s="7">
        <f>xbarco!CL40/xbarco!CL$69*100</f>
        <v>9.0909090909090917</v>
      </c>
      <c r="CM40" s="7"/>
      <c r="CN40" s="7">
        <f>xbarco!CN40/xbarco!CN$69*100</f>
        <v>1.3888888888888888</v>
      </c>
      <c r="CO40" s="7">
        <f>xbarco!CO40/xbarco!CO$69*100</f>
        <v>18.269230769230766</v>
      </c>
      <c r="CP40" s="12">
        <f t="shared" si="11"/>
        <v>7.4135036386184243</v>
      </c>
      <c r="DC40" s="6"/>
      <c r="DD40" s="63">
        <f>xbarco!DD40/xbarco!DD$69*100</f>
        <v>0</v>
      </c>
      <c r="DE40" s="63">
        <f>xbarco!DE40/xbarco!DE$69*100</f>
        <v>0</v>
      </c>
      <c r="DF40" s="63">
        <f>xbarco!DF40/xbarco!DF$69*100</f>
        <v>0</v>
      </c>
      <c r="DG40" s="63">
        <f>xbarco!DG40/xbarco!DG$69*100</f>
        <v>5.1282051282051277</v>
      </c>
      <c r="DH40" s="63">
        <f>xbarco!DH40/xbarco!DH$69*100</f>
        <v>0</v>
      </c>
      <c r="DI40" s="63">
        <f>xbarco!DI40/xbarco!DI$69*100</f>
        <v>4.1322314049586781</v>
      </c>
      <c r="DJ40" s="63">
        <f>xbarco!DJ40/xbarco!DJ$69*100</f>
        <v>0.5</v>
      </c>
      <c r="DK40" s="63">
        <f>xbarco!DK40/xbarco!DK$69*100</f>
        <v>0</v>
      </c>
      <c r="DL40" s="63">
        <f>xbarco!DL40/xbarco!DL$69*100</f>
        <v>0</v>
      </c>
      <c r="DM40" s="63">
        <f>xbarco!DM40/xbarco!DM$69*100</f>
        <v>3.0674846625766872</v>
      </c>
      <c r="DN40" s="63">
        <f>xbarco!DN40/xbarco!DN$69*100</f>
        <v>13.636363636363635</v>
      </c>
      <c r="DO40" s="63">
        <f>xbarco!DO40/xbarco!DO$69*100</f>
        <v>1.8518518518518516</v>
      </c>
      <c r="DP40" s="61"/>
    </row>
    <row r="41" spans="1:120">
      <c r="A41">
        <v>33</v>
      </c>
      <c r="B41" s="7">
        <f>xbarco!B41/xbarco!B$69*100</f>
        <v>0</v>
      </c>
      <c r="C41" s="7">
        <f>xbarco!C41/xbarco!C$69*100</f>
        <v>4.10958904109589</v>
      </c>
      <c r="D41" s="7">
        <f>xbarco!D41/xbarco!D$69*100</f>
        <v>4.1666666666666661</v>
      </c>
      <c r="E41" s="7">
        <f>xbarco!E41/xbarco!E$69*100</f>
        <v>4.8076923076923084</v>
      </c>
      <c r="F41" s="7">
        <f>xbarco!F41/xbarco!F$69*100</f>
        <v>0</v>
      </c>
      <c r="G41" s="7">
        <f>xbarco!G41/xbarco!G$69*100</f>
        <v>2.0202020202020203</v>
      </c>
      <c r="H41" s="7">
        <f>xbarco!H41/xbarco!H$69*100</f>
        <v>1.1904761904761905</v>
      </c>
      <c r="I41" s="7">
        <f>xbarco!I41/xbarco!I$69*100</f>
        <v>1.4354066985645932</v>
      </c>
      <c r="J41" s="7">
        <f>xbarco!J41/xbarco!J$69*100</f>
        <v>4.1666666666666661</v>
      </c>
      <c r="K41" s="12">
        <f t="shared" si="4"/>
        <v>3.2728222003636565</v>
      </c>
      <c r="L41" s="7">
        <f>xbarco!L41/xbarco!L$69*100</f>
        <v>6.25</v>
      </c>
      <c r="M41" s="7">
        <f>xbarco!M41/xbarco!M$69*100</f>
        <v>3.90625</v>
      </c>
      <c r="N41" s="7">
        <f>xbarco!N41/xbarco!N$69*100</f>
        <v>9.8039215686274517</v>
      </c>
      <c r="O41" s="7">
        <f>xbarco!O41/xbarco!O$69*100</f>
        <v>5.785123966942149</v>
      </c>
      <c r="P41" s="7">
        <f>xbarco!P41/xbarco!P$69*100</f>
        <v>4.8076923076923084</v>
      </c>
      <c r="Q41" s="7">
        <f>xbarco!Q41/xbarco!Q$69*100</f>
        <v>5.6737588652482271</v>
      </c>
      <c r="R41" s="7">
        <f>xbarco!R41/xbarco!R$69*100</f>
        <v>2.9197080291970803</v>
      </c>
      <c r="S41" s="7">
        <f>xbarco!S41/xbarco!S$69*100</f>
        <v>4.5751633986928102</v>
      </c>
      <c r="T41" s="7">
        <f>xbarco!T41/xbarco!T$69*100</f>
        <v>0.50761421319796951</v>
      </c>
      <c r="U41" s="7">
        <f>xbarco!U41/xbarco!U$69*100</f>
        <v>1.257861635220126</v>
      </c>
      <c r="V41" s="12">
        <f t="shared" si="5"/>
        <v>5.1205567766871347</v>
      </c>
      <c r="W41" s="7">
        <f>xbarco!W41/xbarco!W$69*100</f>
        <v>3.125</v>
      </c>
      <c r="X41" s="7">
        <f>xbarco!X41/xbarco!X$69*100</f>
        <v>3.5211267605633805</v>
      </c>
      <c r="Y41" s="7">
        <f>xbarco!Y41/xbarco!Y$69*100</f>
        <v>7.5757575757575761</v>
      </c>
      <c r="Z41" s="7">
        <f>xbarco!Z41/xbarco!Z$69*100</f>
        <v>5.8394160583941606</v>
      </c>
      <c r="AA41" s="7">
        <f>xbarco!AA41/xbarco!AA$69*100</f>
        <v>7.5471698113207548</v>
      </c>
      <c r="AB41" s="7">
        <f>xbarco!AB41/xbarco!AB$69*100</f>
        <v>3.8461538461538463</v>
      </c>
      <c r="AC41" s="7">
        <f>xbarco!AC41/xbarco!AC$69*100</f>
        <v>7.6923076923076925</v>
      </c>
      <c r="AD41" s="7">
        <f>xbarco!AD41/xbarco!AD$69*100</f>
        <v>2.5</v>
      </c>
      <c r="AE41" s="7">
        <f>xbarco!AE41/xbarco!AE$69*100</f>
        <v>4.8080808080808088</v>
      </c>
      <c r="AF41" s="12">
        <f t="shared" si="6"/>
        <v>10.986379691156333</v>
      </c>
      <c r="AG41" s="10">
        <f>xbarco!AG41/xbarco!AG$69*100</f>
        <v>0</v>
      </c>
      <c r="AH41" s="10">
        <f>xbarco!AH41/xbarco!AH$69*100</f>
        <v>0</v>
      </c>
      <c r="AI41" s="14">
        <f t="shared" si="7"/>
        <v>0</v>
      </c>
      <c r="AJ41" s="7">
        <f>xbarco!AJ41/xbarco!AJ$69*100</f>
        <v>4.1666666666666661</v>
      </c>
      <c r="AK41" s="7">
        <f>xbarco!AK41/xbarco!AK$69*100</f>
        <v>7.9365079365079358</v>
      </c>
      <c r="AL41" s="7">
        <f>xbarco!AL41/xbarco!AL$69*100</f>
        <v>0</v>
      </c>
      <c r="AM41" s="7">
        <f>xbarco!AM41/xbarco!AM$69*100</f>
        <v>3.5714285714285712</v>
      </c>
      <c r="AN41" s="7">
        <f>xbarco!AN41/xbarco!AN$69*100</f>
        <v>0</v>
      </c>
      <c r="AO41" s="7">
        <f>xbarco!AO41/xbarco!AO$69*100</f>
        <v>9.2783505154639183</v>
      </c>
      <c r="AP41" s="7">
        <f>xbarco!AP41/xbarco!AP$69*100</f>
        <v>1.7857142857142856</v>
      </c>
      <c r="AQ41" s="7">
        <f>xbarco!AQ41/xbarco!AQ$69*100</f>
        <v>3.669724770642202</v>
      </c>
      <c r="AR41" s="7">
        <f>xbarco!AR41/xbarco!AR$69*100</f>
        <v>3.1007751937984498</v>
      </c>
      <c r="AS41" s="7">
        <f>xbarco!AS41/xbarco!AS$69*100</f>
        <v>6.7114093959731544</v>
      </c>
      <c r="AT41" s="7">
        <f>xbarco!AT41/xbarco!AT$69*100</f>
        <v>7.8431372549019605</v>
      </c>
      <c r="AU41" s="7">
        <f>xbarco!AU41/xbarco!AU$69*100</f>
        <v>15.037593984962406</v>
      </c>
      <c r="AV41" s="12">
        <f t="shared" si="8"/>
        <v>13.677187866640722</v>
      </c>
      <c r="AW41" s="7">
        <f>xbarco!AW41/xbarco!AW$69*100</f>
        <v>0.84745762711864403</v>
      </c>
      <c r="AX41" s="7">
        <f>xbarco!AX41/xbarco!AX$69*100</f>
        <v>8.3333333333333321</v>
      </c>
      <c r="AY41" s="7">
        <f>xbarco!AY41/xbarco!AY$69*100</f>
        <v>0</v>
      </c>
      <c r="AZ41" s="7">
        <f>xbarco!AZ41/xbarco!AZ$69*100</f>
        <v>1.6736401673640167</v>
      </c>
      <c r="BA41" s="7">
        <f>xbarco!BA41/xbarco!BA$69*100</f>
        <v>0</v>
      </c>
      <c r="BB41" s="7">
        <f>xbarco!BB41/xbarco!BB$69*100</f>
        <v>5.6338028169014089</v>
      </c>
      <c r="BC41" s="7">
        <f>xbarco!BC41/xbarco!BC$69*100</f>
        <v>1.0204081632653061</v>
      </c>
      <c r="BD41" s="7">
        <f>xbarco!BD41/xbarco!BD$69*100</f>
        <v>5.7692307692307692</v>
      </c>
      <c r="BE41" s="7">
        <f>xbarco!BE41/xbarco!BE$69*100</f>
        <v>0</v>
      </c>
      <c r="BF41" s="7">
        <f>xbarco!BF41/xbarco!BF$69*100</f>
        <v>10.759493670886076</v>
      </c>
      <c r="BG41" s="7">
        <f>xbarco!BG41/xbarco!BG$69*100</f>
        <v>0.50505050505050508</v>
      </c>
      <c r="BH41" s="7">
        <f>xbarco!BH41/xbarco!BH$69*100</f>
        <v>3.125</v>
      </c>
      <c r="BI41" s="12">
        <f t="shared" si="9"/>
        <v>5.5144075352035111</v>
      </c>
      <c r="BJ41" s="10">
        <f>xbarco!BJ41/xbarco!BJ$69*100</f>
        <v>4.4334975369458132</v>
      </c>
      <c r="BK41" s="10">
        <f>xbarco!BK41/xbarco!BK$69*100</f>
        <v>2.4351176551534333</v>
      </c>
      <c r="BL41" s="10">
        <f>xbarco!BL41/xbarco!BL$69*100</f>
        <v>1.4892049901026561</v>
      </c>
      <c r="BM41" s="10">
        <f>xbarco!BM41/xbarco!BM$69*100</f>
        <v>1.2527130553711063</v>
      </c>
      <c r="BN41" s="10">
        <f>xbarco!BN41/xbarco!BN$69*100</f>
        <v>1.9512195121951219</v>
      </c>
      <c r="BO41" s="10">
        <f>xbarco!BO41/xbarco!BO$69*100</f>
        <v>6.3492063492063506</v>
      </c>
      <c r="BP41" s="10">
        <f>xbarco!BP41/xbarco!BP$69*100</f>
        <v>4.7528517110266169</v>
      </c>
      <c r="BQ41" s="10"/>
      <c r="BR41" s="10">
        <f>xbarco!BR41/xbarco!BR$69*100</f>
        <v>3.5408777058566985</v>
      </c>
      <c r="BS41" s="10">
        <f>xbarco!BS41/xbarco!BS$69*100</f>
        <v>7.6923076923076925</v>
      </c>
      <c r="BT41" s="10">
        <f>xbarco!BT41/xbarco!BT$69*100</f>
        <v>3.3823638598546415</v>
      </c>
      <c r="BU41" s="10">
        <f>xbarco!BU41/xbarco!BU$69*100</f>
        <v>1.298697242376635</v>
      </c>
      <c r="BV41" s="10">
        <f>xbarco!BV41/xbarco!BV$69*100</f>
        <v>4.2016806722689077</v>
      </c>
      <c r="BW41" s="10">
        <f>xbarco!BW41/xbarco!BW$69*100</f>
        <v>1.8383589283712591</v>
      </c>
      <c r="BX41" s="14">
        <f t="shared" si="10"/>
        <v>3.4321613008489944</v>
      </c>
      <c r="BY41" s="7">
        <f>xbarco!BY41/xbarco!BY$69*100</f>
        <v>12</v>
      </c>
      <c r="BZ41" s="7">
        <f>xbarco!BZ41/xbarco!BZ$69*100</f>
        <v>5.3333333333333339</v>
      </c>
      <c r="CA41" s="7">
        <f>xbarco!CA41/xbarco!CA$69*100</f>
        <v>6.7796610169491522</v>
      </c>
      <c r="CB41" s="7">
        <f>xbarco!CB41/xbarco!CB$69*100</f>
        <v>7.8651685393258424</v>
      </c>
      <c r="CC41" s="7">
        <f>xbarco!CC41/xbarco!CC$69*100</f>
        <v>0</v>
      </c>
      <c r="CD41" s="7">
        <f>xbarco!CD41/xbarco!CD$69*100</f>
        <v>6.3492063492063489</v>
      </c>
      <c r="CE41" s="7">
        <f>xbarco!CE41/xbarco!CE$69*100</f>
        <v>8.3333333333333321</v>
      </c>
      <c r="CF41" s="7">
        <f>xbarco!CF41/xbarco!CF$69*100</f>
        <v>1.3698630136986301</v>
      </c>
      <c r="CG41" s="7"/>
      <c r="CH41" s="7"/>
      <c r="CI41" s="7">
        <f>xbarco!CI41/xbarco!CI$69*100</f>
        <v>16.666666666666664</v>
      </c>
      <c r="CJ41" s="7">
        <f>xbarco!CJ41/xbarco!CJ$69*100</f>
        <v>0</v>
      </c>
      <c r="CK41" s="7">
        <f>xbarco!CK41/xbarco!CK$69*100</f>
        <v>4.5454545454545459</v>
      </c>
      <c r="CL41" s="7">
        <f>xbarco!CL41/xbarco!CL$69*100</f>
        <v>9.0909090909090917</v>
      </c>
      <c r="CM41" s="7"/>
      <c r="CN41" s="7">
        <f>xbarco!CN41/xbarco!CN$69*100</f>
        <v>5.5555555555555554</v>
      </c>
      <c r="CO41" s="7">
        <f>xbarco!CO41/xbarco!CO$69*100</f>
        <v>5.7692307692307692</v>
      </c>
      <c r="CP41" s="12">
        <f t="shared" si="11"/>
        <v>6.4041701581188049</v>
      </c>
      <c r="DC41" s="6"/>
      <c r="DD41" s="63">
        <f>xbarco!DD41/xbarco!DD$69*100</f>
        <v>0</v>
      </c>
      <c r="DE41" s="63">
        <f>xbarco!DE41/xbarco!DE$69*100</f>
        <v>0</v>
      </c>
      <c r="DF41" s="63">
        <f>xbarco!DF41/xbarco!DF$69*100</f>
        <v>1.5625</v>
      </c>
      <c r="DG41" s="63">
        <f>xbarco!DG41/xbarco!DG$69*100</f>
        <v>3.4188034188034191</v>
      </c>
      <c r="DH41" s="63">
        <f>xbarco!DH41/xbarco!DH$69*100</f>
        <v>0</v>
      </c>
      <c r="DI41" s="63">
        <f>xbarco!DI41/xbarco!DI$69*100</f>
        <v>3.3057851239669422</v>
      </c>
      <c r="DJ41" s="63">
        <f>xbarco!DJ41/xbarco!DJ$69*100</f>
        <v>0</v>
      </c>
      <c r="DK41" s="63">
        <f>xbarco!DK41/xbarco!DK$69*100</f>
        <v>2.0408163265306123</v>
      </c>
      <c r="DL41" s="63">
        <f>xbarco!DL41/xbarco!DL$69*100</f>
        <v>0</v>
      </c>
      <c r="DM41" s="63">
        <f>xbarco!DM41/xbarco!DM$69*100</f>
        <v>6.7484662576687118</v>
      </c>
      <c r="DN41" s="63">
        <f>xbarco!DN41/xbarco!DN$69*100</f>
        <v>9.0909090909090917</v>
      </c>
      <c r="DO41" s="63">
        <f>xbarco!DO41/xbarco!DO$69*100</f>
        <v>0</v>
      </c>
      <c r="DP41" s="61"/>
    </row>
    <row r="42" spans="1:120">
      <c r="A42">
        <v>34</v>
      </c>
      <c r="B42" s="7">
        <f>xbarco!B42/xbarco!B$69*100</f>
        <v>4</v>
      </c>
      <c r="C42" s="7">
        <f>xbarco!C42/xbarco!C$69*100</f>
        <v>6.1643835616438354</v>
      </c>
      <c r="D42" s="7">
        <f>xbarco!D42/xbarco!D$69*100</f>
        <v>4.1666666666666661</v>
      </c>
      <c r="E42" s="7">
        <f>xbarco!E42/xbarco!E$69*100</f>
        <v>11.538461538461538</v>
      </c>
      <c r="F42" s="7">
        <f>xbarco!F42/xbarco!F$69*100</f>
        <v>0</v>
      </c>
      <c r="G42" s="7">
        <f>xbarco!G42/xbarco!G$69*100</f>
        <v>0</v>
      </c>
      <c r="H42" s="7">
        <f>xbarco!H42/xbarco!H$69*100</f>
        <v>0.59523809523809523</v>
      </c>
      <c r="I42" s="7">
        <f>xbarco!I42/xbarco!I$69*100</f>
        <v>0.9569377990430622</v>
      </c>
      <c r="J42" s="7">
        <f>xbarco!J42/xbarco!J$69*100</f>
        <v>5.6818181818181817</v>
      </c>
      <c r="K42" s="12">
        <f t="shared" si="4"/>
        <v>3.3839054850860908</v>
      </c>
      <c r="L42" s="7">
        <f>xbarco!L42/xbarco!L$69*100</f>
        <v>6.25</v>
      </c>
      <c r="M42" s="7">
        <f>xbarco!M42/xbarco!M$69*100</f>
        <v>4.6875</v>
      </c>
      <c r="N42" s="7">
        <f>xbarco!N42/xbarco!N$69*100</f>
        <v>3.9215686274509802</v>
      </c>
      <c r="O42" s="7">
        <f>xbarco!O42/xbarco!O$69*100</f>
        <v>6.6115702479338845</v>
      </c>
      <c r="P42" s="7">
        <f>xbarco!P42/xbarco!P$69*100</f>
        <v>3.8461538461538463</v>
      </c>
      <c r="Q42" s="7">
        <f>xbarco!Q42/xbarco!Q$69*100</f>
        <v>6.3829787234042552</v>
      </c>
      <c r="R42" s="7">
        <f>xbarco!R42/xbarco!R$69*100</f>
        <v>0.72992700729927007</v>
      </c>
      <c r="S42" s="7">
        <f>xbarco!S42/xbarco!S$69*100</f>
        <v>3.9215686274509802</v>
      </c>
      <c r="T42" s="7">
        <f>xbarco!T42/xbarco!T$69*100</f>
        <v>0</v>
      </c>
      <c r="U42" s="7">
        <f>xbarco!U42/xbarco!U$69*100</f>
        <v>1.257861635220126</v>
      </c>
      <c r="V42" s="12">
        <f t="shared" si="5"/>
        <v>3.7973251771080547</v>
      </c>
      <c r="W42" s="7">
        <f>xbarco!W42/xbarco!W$69*100</f>
        <v>9.375</v>
      </c>
      <c r="X42" s="7">
        <f>xbarco!X42/xbarco!X$69*100</f>
        <v>5.6338028169014089</v>
      </c>
      <c r="Y42" s="7">
        <f>xbarco!Y42/xbarco!Y$69*100</f>
        <v>10.606060606060606</v>
      </c>
      <c r="Z42" s="7">
        <f>xbarco!Z42/xbarco!Z$69*100</f>
        <v>8.0291970802919703</v>
      </c>
      <c r="AA42" s="7">
        <f>xbarco!AA42/xbarco!AA$69*100</f>
        <v>3.7735849056603774</v>
      </c>
      <c r="AB42" s="7">
        <f>xbarco!AB42/xbarco!AB$69*100</f>
        <v>6.7307692307692308</v>
      </c>
      <c r="AC42" s="7">
        <f>xbarco!AC42/xbarco!AC$69*100</f>
        <v>7.6923076923076925</v>
      </c>
      <c r="AD42" s="7">
        <f>xbarco!AD42/xbarco!AD$69*100</f>
        <v>5.833333333333333</v>
      </c>
      <c r="AE42" s="7">
        <f>xbarco!AE42/xbarco!AE$69*100</f>
        <v>6.9292929292929291</v>
      </c>
      <c r="AF42" s="12">
        <f t="shared" si="6"/>
        <v>14.55180741633302</v>
      </c>
      <c r="AG42" s="10">
        <f>xbarco!AG42/xbarco!AG$69*100</f>
        <v>0</v>
      </c>
      <c r="AH42" s="10">
        <f>xbarco!AH42/xbarco!AH$69*100</f>
        <v>0</v>
      </c>
      <c r="AI42" s="14">
        <f t="shared" si="7"/>
        <v>0</v>
      </c>
      <c r="AJ42" s="7">
        <f>xbarco!AJ42/xbarco!AJ$69*100</f>
        <v>4.1666666666666661</v>
      </c>
      <c r="AK42" s="7">
        <f>xbarco!AK42/xbarco!AK$69*100</f>
        <v>2.6455026455026456</v>
      </c>
      <c r="AL42" s="7">
        <f>xbarco!AL42/xbarco!AL$69*100</f>
        <v>3.8461538461538463</v>
      </c>
      <c r="AM42" s="7">
        <f>xbarco!AM42/xbarco!AM$69*100</f>
        <v>4.0816326530612246</v>
      </c>
      <c r="AN42" s="7">
        <f>xbarco!AN42/xbarco!AN$69*100</f>
        <v>1.5384615384615385</v>
      </c>
      <c r="AO42" s="7">
        <f>xbarco!AO42/xbarco!AO$69*100</f>
        <v>9.2783505154639183</v>
      </c>
      <c r="AP42" s="7">
        <f>xbarco!AP42/xbarco!AP$69*100</f>
        <v>4.4642857142857144</v>
      </c>
      <c r="AQ42" s="7">
        <f>xbarco!AQ42/xbarco!AQ$69*100</f>
        <v>2.2935779816513762</v>
      </c>
      <c r="AR42" s="7">
        <f>xbarco!AR42/xbarco!AR$69*100</f>
        <v>1.5503875968992249</v>
      </c>
      <c r="AS42" s="7">
        <f>xbarco!AS42/xbarco!AS$69*100</f>
        <v>6.7114093959731544</v>
      </c>
      <c r="AT42" s="7">
        <f>xbarco!AT42/xbarco!AT$69*100</f>
        <v>6.8627450980392162</v>
      </c>
      <c r="AU42" s="7">
        <f>xbarco!AU42/xbarco!AU$69*100</f>
        <v>6.0150375939849621</v>
      </c>
      <c r="AV42" s="12">
        <f t="shared" si="8"/>
        <v>9.8143864287657472</v>
      </c>
      <c r="AW42" s="7">
        <f>xbarco!AW42/xbarco!AW$69*100</f>
        <v>0</v>
      </c>
      <c r="AX42" s="7">
        <f>xbarco!AX42/xbarco!AX$69*100</f>
        <v>7.1428571428571423</v>
      </c>
      <c r="AY42" s="7">
        <f>xbarco!AY42/xbarco!AY$69*100</f>
        <v>0</v>
      </c>
      <c r="AZ42" s="7">
        <f>xbarco!AZ42/xbarco!AZ$69*100</f>
        <v>1.6736401673640167</v>
      </c>
      <c r="BA42" s="7">
        <f>xbarco!BA42/xbarco!BA$69*100</f>
        <v>5.4545454545454541</v>
      </c>
      <c r="BB42" s="7">
        <f>xbarco!BB42/xbarco!BB$69*100</f>
        <v>2.8169014084507045</v>
      </c>
      <c r="BC42" s="7">
        <f>xbarco!BC42/xbarco!BC$69*100</f>
        <v>1.0204081632653061</v>
      </c>
      <c r="BD42" s="7">
        <f>xbarco!BD42/xbarco!BD$69*100</f>
        <v>10.897435897435898</v>
      </c>
      <c r="BE42" s="7">
        <f>xbarco!BE42/xbarco!BE$69*100</f>
        <v>0</v>
      </c>
      <c r="BF42" s="7">
        <f>xbarco!BF42/xbarco!BF$69*100</f>
        <v>9.4936708860759502</v>
      </c>
      <c r="BG42" s="7">
        <f>xbarco!BG42/xbarco!BG$69*100</f>
        <v>0</v>
      </c>
      <c r="BH42" s="7">
        <f>xbarco!BH42/xbarco!BH$69*100</f>
        <v>3.90625</v>
      </c>
      <c r="BI42" s="12">
        <f t="shared" si="9"/>
        <v>5.5638475074591733</v>
      </c>
      <c r="BJ42" s="10">
        <f>xbarco!BJ42/xbarco!BJ$69*100</f>
        <v>3.9408866995073892</v>
      </c>
      <c r="BK42" s="10">
        <f>xbarco!BK42/xbarco!BK$69*100</f>
        <v>1.1443511765515342</v>
      </c>
      <c r="BL42" s="10">
        <f>xbarco!BL42/xbarco!BL$69*100</f>
        <v>1.887400451134742</v>
      </c>
      <c r="BM42" s="10">
        <f>xbarco!BM42/xbarco!BM$69*100</f>
        <v>1.8790695830566595</v>
      </c>
      <c r="BN42" s="10">
        <f>xbarco!BN42/xbarco!BN$69*100</f>
        <v>3.533610945865556</v>
      </c>
      <c r="BO42" s="10">
        <f>xbarco!BO42/xbarco!BO$69*100</f>
        <v>7.9365079365079376</v>
      </c>
      <c r="BP42" s="10">
        <f>xbarco!BP42/xbarco!BP$69*100</f>
        <v>6.0836501901140707</v>
      </c>
      <c r="BQ42" s="10"/>
      <c r="BR42" s="10">
        <f>xbarco!BR42/xbarco!BR$69*100</f>
        <v>1.2824886324871212</v>
      </c>
      <c r="BS42" s="10">
        <f>xbarco!BS42/xbarco!BS$69*100</f>
        <v>6.3348416289592757</v>
      </c>
      <c r="BT42" s="10">
        <f>xbarco!BT42/xbarco!BT$69*100</f>
        <v>1.2250756907034492</v>
      </c>
      <c r="BU42" s="10">
        <f>xbarco!BU42/xbarco!BU$69*100</f>
        <v>1.9532931251503123</v>
      </c>
      <c r="BV42" s="10">
        <f>xbarco!BV42/xbarco!BV$69*100</f>
        <v>7.5630252100840334</v>
      </c>
      <c r="BW42" s="10">
        <f>xbarco!BW42/xbarco!BW$69*100</f>
        <v>3.3292231812577064</v>
      </c>
      <c r="BX42" s="14">
        <f t="shared" si="10"/>
        <v>3.6994941885676762</v>
      </c>
      <c r="BY42" s="7">
        <f>xbarco!BY42/xbarco!BY$69*100</f>
        <v>44</v>
      </c>
      <c r="BZ42" s="7">
        <f>xbarco!BZ42/xbarco!BZ$69*100</f>
        <v>9.3333333333333339</v>
      </c>
      <c r="CA42" s="7">
        <f>xbarco!CA42/xbarco!CA$69*100</f>
        <v>8.4745762711864394</v>
      </c>
      <c r="CB42" s="7">
        <f>xbarco!CB42/xbarco!CB$69*100</f>
        <v>4.4943820224719104</v>
      </c>
      <c r="CC42" s="7">
        <f>xbarco!CC42/xbarco!CC$69*100</f>
        <v>2.9411764705882351</v>
      </c>
      <c r="CD42" s="7">
        <f>xbarco!CD42/xbarco!CD$69*100</f>
        <v>4.7619047619047619</v>
      </c>
      <c r="CE42" s="7">
        <f>xbarco!CE42/xbarco!CE$69*100</f>
        <v>19.444444444444446</v>
      </c>
      <c r="CF42" s="7">
        <f>xbarco!CF42/xbarco!CF$69*100</f>
        <v>5.4794520547945202</v>
      </c>
      <c r="CG42" s="7"/>
      <c r="CH42" s="7"/>
      <c r="CI42" s="7">
        <f>xbarco!CI42/xbarco!CI$69*100</f>
        <v>22.222222222222221</v>
      </c>
      <c r="CJ42" s="7">
        <f>xbarco!CJ42/xbarco!CJ$69*100</f>
        <v>8.1395348837209305</v>
      </c>
      <c r="CK42" s="7">
        <f>xbarco!CK42/xbarco!CK$69*100</f>
        <v>2.7272727272727271</v>
      </c>
      <c r="CL42" s="7">
        <f>xbarco!CL42/xbarco!CL$69*100</f>
        <v>5.0505050505050502</v>
      </c>
      <c r="CM42" s="7"/>
      <c r="CN42" s="7">
        <f>xbarco!CN42/xbarco!CN$69*100</f>
        <v>2.7777777777777777</v>
      </c>
      <c r="CO42" s="7">
        <f>xbarco!CO42/xbarco!CO$69*100</f>
        <v>8.6538461538461533</v>
      </c>
      <c r="CP42" s="12">
        <f t="shared" si="11"/>
        <v>10.607173441004893</v>
      </c>
      <c r="DC42" s="6"/>
      <c r="DD42" s="63">
        <f>xbarco!DD42/xbarco!DD$69*100</f>
        <v>0</v>
      </c>
      <c r="DE42" s="63">
        <f>xbarco!DE42/xbarco!DE$69*100</f>
        <v>0</v>
      </c>
      <c r="DF42" s="63">
        <f>xbarco!DF42/xbarco!DF$69*100</f>
        <v>0</v>
      </c>
      <c r="DG42" s="63">
        <f>xbarco!DG42/xbarco!DG$69*100</f>
        <v>0</v>
      </c>
      <c r="DH42" s="63">
        <f>xbarco!DH42/xbarco!DH$69*100</f>
        <v>0.79365079365079361</v>
      </c>
      <c r="DI42" s="63">
        <f>xbarco!DI42/xbarco!DI$69*100</f>
        <v>1.6528925619834711</v>
      </c>
      <c r="DJ42" s="63">
        <f>xbarco!DJ42/xbarco!DJ$69*100</f>
        <v>0.5</v>
      </c>
      <c r="DK42" s="63">
        <f>xbarco!DK42/xbarco!DK$69*100</f>
        <v>0</v>
      </c>
      <c r="DL42" s="63">
        <f>xbarco!DL42/xbarco!DL$69*100</f>
        <v>0</v>
      </c>
      <c r="DM42" s="63">
        <f>xbarco!DM42/xbarco!DM$69*100</f>
        <v>7.3619631901840492</v>
      </c>
      <c r="DN42" s="63">
        <f>xbarco!DN42/xbarco!DN$69*100</f>
        <v>6.8181818181818175</v>
      </c>
      <c r="DO42" s="63">
        <f>xbarco!DO42/xbarco!DO$69*100</f>
        <v>0</v>
      </c>
      <c r="DP42" s="61"/>
    </row>
    <row r="43" spans="1:120">
      <c r="A43">
        <v>35</v>
      </c>
      <c r="B43" s="7">
        <f>xbarco!B43/xbarco!B$69*100</f>
        <v>0</v>
      </c>
      <c r="C43" s="7">
        <f>xbarco!C43/xbarco!C$69*100</f>
        <v>10.273972602739725</v>
      </c>
      <c r="D43" s="7">
        <f>xbarco!D43/xbarco!D$69*100</f>
        <v>9.7222222222222232</v>
      </c>
      <c r="E43" s="7">
        <f>xbarco!E43/xbarco!E$69*100</f>
        <v>9.6153846153846168</v>
      </c>
      <c r="F43" s="7">
        <f>xbarco!F43/xbarco!F$69*100</f>
        <v>0.66666666666666674</v>
      </c>
      <c r="G43" s="7">
        <f>xbarco!G43/xbarco!G$69*100</f>
        <v>2.5252525252525251</v>
      </c>
      <c r="H43" s="7">
        <f>xbarco!H43/xbarco!H$69*100</f>
        <v>1.7857142857142856</v>
      </c>
      <c r="I43" s="7">
        <f>xbarco!I43/xbarco!I$69*100</f>
        <v>0</v>
      </c>
      <c r="J43" s="7">
        <f>xbarco!J43/xbarco!J$69*100</f>
        <v>0.75757575757575757</v>
      </c>
      <c r="K43" s="12">
        <f t="shared" si="4"/>
        <v>2.4234287718876759</v>
      </c>
      <c r="L43" s="7">
        <f>xbarco!L43/xbarco!L$69*100</f>
        <v>6.25</v>
      </c>
      <c r="M43" s="7">
        <f>xbarco!M43/xbarco!M$69*100</f>
        <v>7.8125</v>
      </c>
      <c r="N43" s="7">
        <f>xbarco!N43/xbarco!N$69*100</f>
        <v>3.9215686274509802</v>
      </c>
      <c r="O43" s="7">
        <f>xbarco!O43/xbarco!O$69*100</f>
        <v>9.9173553719008272</v>
      </c>
      <c r="P43" s="7">
        <f>xbarco!P43/xbarco!P$69*100</f>
        <v>3.8461538461538463</v>
      </c>
      <c r="Q43" s="7">
        <f>xbarco!Q43/xbarco!Q$69*100</f>
        <v>7.8014184397163122</v>
      </c>
      <c r="R43" s="7">
        <f>xbarco!R43/xbarco!R$69*100</f>
        <v>1.4598540145985401</v>
      </c>
      <c r="S43" s="7">
        <f>xbarco!S43/xbarco!S$69*100</f>
        <v>4.5751633986928102</v>
      </c>
      <c r="T43" s="7">
        <f>xbarco!T43/xbarco!T$69*100</f>
        <v>0</v>
      </c>
      <c r="U43" s="7">
        <f>xbarco!U43/xbarco!U$69*100</f>
        <v>5.6603773584905666</v>
      </c>
      <c r="V43" s="12">
        <f t="shared" si="5"/>
        <v>6.8303854077287189</v>
      </c>
      <c r="W43" s="7">
        <f>xbarco!W43/xbarco!W$69*100</f>
        <v>18.75</v>
      </c>
      <c r="X43" s="7">
        <f>xbarco!X43/xbarco!X$69*100</f>
        <v>7.042253521126761</v>
      </c>
      <c r="Y43" s="7">
        <f>xbarco!Y43/xbarco!Y$69*100</f>
        <v>16.666666666666664</v>
      </c>
      <c r="Z43" s="7">
        <f>xbarco!Z43/xbarco!Z$69*100</f>
        <v>5.1094890510948909</v>
      </c>
      <c r="AA43" s="7">
        <f>xbarco!AA43/xbarco!AA$69*100</f>
        <v>13.20754716981132</v>
      </c>
      <c r="AB43" s="7">
        <f>xbarco!AB43/xbarco!AB$69*100</f>
        <v>1.9230769230769231</v>
      </c>
      <c r="AC43" s="7">
        <f>xbarco!AC43/xbarco!AC$69*100</f>
        <v>23.076923076923077</v>
      </c>
      <c r="AD43" s="7">
        <f>xbarco!AD43/xbarco!AD$69*100</f>
        <v>7.5</v>
      </c>
      <c r="AE43" s="7">
        <f>xbarco!AE43/xbarco!AE$69*100</f>
        <v>9.0505050505050502</v>
      </c>
      <c r="AF43" s="12">
        <f t="shared" si="6"/>
        <v>21.425016313497245</v>
      </c>
      <c r="AG43" s="10">
        <f>xbarco!AG43/xbarco!AG$69*100</f>
        <v>0</v>
      </c>
      <c r="AH43" s="10">
        <f>xbarco!AH43/xbarco!AH$69*100</f>
        <v>0</v>
      </c>
      <c r="AI43" s="14">
        <f t="shared" si="7"/>
        <v>0</v>
      </c>
      <c r="AJ43" s="7">
        <f>xbarco!AJ43/xbarco!AJ$69*100</f>
        <v>0</v>
      </c>
      <c r="AK43" s="7">
        <f>xbarco!AK43/xbarco!AK$69*100</f>
        <v>3.7037037037037033</v>
      </c>
      <c r="AL43" s="7">
        <f>xbarco!AL43/xbarco!AL$69*100</f>
        <v>0</v>
      </c>
      <c r="AM43" s="7">
        <f>xbarco!AM43/xbarco!AM$69*100</f>
        <v>2.5510204081632653</v>
      </c>
      <c r="AN43" s="7">
        <f>xbarco!AN43/xbarco!AN$69*100</f>
        <v>3.0769230769230771</v>
      </c>
      <c r="AO43" s="7">
        <f>xbarco!AO43/xbarco!AO$69*100</f>
        <v>5.6701030927835054</v>
      </c>
      <c r="AP43" s="7">
        <f>xbarco!AP43/xbarco!AP$69*100</f>
        <v>0</v>
      </c>
      <c r="AQ43" s="7">
        <f>xbarco!AQ43/xbarco!AQ$69*100</f>
        <v>3.669724770642202</v>
      </c>
      <c r="AR43" s="7">
        <f>xbarco!AR43/xbarco!AR$69*100</f>
        <v>0</v>
      </c>
      <c r="AS43" s="7">
        <f>xbarco!AS43/xbarco!AS$69*100</f>
        <v>4.0268456375838921</v>
      </c>
      <c r="AT43" s="7">
        <f>xbarco!AT43/xbarco!AT$69*100</f>
        <v>5.8823529411764701</v>
      </c>
      <c r="AU43" s="7">
        <f>xbarco!AU43/xbarco!AU$69*100</f>
        <v>4.5112781954887211</v>
      </c>
      <c r="AV43" s="12">
        <f t="shared" si="8"/>
        <v>6.6762731608539738</v>
      </c>
      <c r="AW43" s="7">
        <f>xbarco!AW43/xbarco!AW$69*100</f>
        <v>0.84745762711864403</v>
      </c>
      <c r="AX43" s="7">
        <f>xbarco!AX43/xbarco!AX$69*100</f>
        <v>6.5476190476190483</v>
      </c>
      <c r="AY43" s="7">
        <f>xbarco!AY43/xbarco!AY$69*100</f>
        <v>0</v>
      </c>
      <c r="AZ43" s="7">
        <f>xbarco!AZ43/xbarco!AZ$69*100</f>
        <v>0.83682008368200833</v>
      </c>
      <c r="BA43" s="7">
        <f>xbarco!BA43/xbarco!BA$69*100</f>
        <v>1.8181818181818181</v>
      </c>
      <c r="BB43" s="7">
        <f>xbarco!BB43/xbarco!BB$69*100</f>
        <v>7.7464788732394361</v>
      </c>
      <c r="BC43" s="7">
        <f>xbarco!BC43/xbarco!BC$69*100</f>
        <v>0</v>
      </c>
      <c r="BD43" s="7">
        <f>xbarco!BD43/xbarco!BD$69*100</f>
        <v>3.8461538461538463</v>
      </c>
      <c r="BE43" s="7">
        <f>xbarco!BE43/xbarco!BE$69*100</f>
        <v>0</v>
      </c>
      <c r="BF43" s="7">
        <f>xbarco!BF43/xbarco!BF$69*100</f>
        <v>6.962025316455696</v>
      </c>
      <c r="BG43" s="7">
        <f>xbarco!BG43/xbarco!BG$69*100</f>
        <v>0</v>
      </c>
      <c r="BH43" s="7">
        <f>xbarco!BH43/xbarco!BH$69*100</f>
        <v>0.78125</v>
      </c>
      <c r="BI43" s="12">
        <f t="shared" si="9"/>
        <v>2.9504613307433138</v>
      </c>
      <c r="BJ43" s="10">
        <f>xbarco!BJ43/xbarco!BJ$69*100</f>
        <v>2.4630541871921183</v>
      </c>
      <c r="BK43" s="10">
        <f>xbarco!BK43/xbarco!BK$69*100</f>
        <v>1.7211504059446814</v>
      </c>
      <c r="BL43" s="10">
        <f>xbarco!BL43/xbarco!BL$69*100</f>
        <v>3.4180361828476733</v>
      </c>
      <c r="BM43" s="10">
        <f>xbarco!BM43/xbarco!BM$69*100</f>
        <v>1.2527130553711063</v>
      </c>
      <c r="BN43" s="10">
        <f>xbarco!BN43/xbarco!BN$69*100</f>
        <v>7.0862581796549682</v>
      </c>
      <c r="BO43" s="10">
        <f>xbarco!BO43/xbarco!BO$69*100</f>
        <v>9.5238095238095255</v>
      </c>
      <c r="BP43" s="10">
        <f>xbarco!BP43/xbarco!BP$69*100</f>
        <v>7.6045627376425866</v>
      </c>
      <c r="BQ43" s="10"/>
      <c r="BR43" s="10">
        <f>xbarco!BR43/xbarco!BR$69*100</f>
        <v>1.9289147209831552</v>
      </c>
      <c r="BS43" s="10">
        <f>xbarco!BS43/xbarco!BS$69*100</f>
        <v>3.6199095022624439</v>
      </c>
      <c r="BT43" s="10">
        <f>xbarco!BT43/xbarco!BT$69*100</f>
        <v>1.8425633368256928</v>
      </c>
      <c r="BU43" s="10">
        <f>xbarco!BU43/xbarco!BU$69*100</f>
        <v>2.2108462146317396</v>
      </c>
      <c r="BV43" s="10">
        <f>xbarco!BV43/xbarco!BV$69*100</f>
        <v>8.4033613445378155</v>
      </c>
      <c r="BW43" s="10">
        <f>xbarco!BW43/xbarco!BW$69*100</f>
        <v>6.6763815715726942</v>
      </c>
      <c r="BX43" s="14">
        <f t="shared" si="10"/>
        <v>4.4424277664058618</v>
      </c>
      <c r="BY43" s="7">
        <f>xbarco!BY43/xbarco!BY$69*100</f>
        <v>0</v>
      </c>
      <c r="BZ43" s="7">
        <f>xbarco!BZ43/xbarco!BZ$69*100</f>
        <v>8</v>
      </c>
      <c r="CA43" s="7">
        <f>xbarco!CA43/xbarco!CA$69*100</f>
        <v>5.0847457627118651</v>
      </c>
      <c r="CB43" s="7">
        <f>xbarco!CB43/xbarco!CB$69*100</f>
        <v>2.2471910112359552</v>
      </c>
      <c r="CC43" s="7">
        <f>xbarco!CC43/xbarco!CC$69*100</f>
        <v>8.8235294117647065</v>
      </c>
      <c r="CD43" s="7">
        <f>xbarco!CD43/xbarco!CD$69*100</f>
        <v>7.9365079365079358</v>
      </c>
      <c r="CE43" s="7">
        <f>xbarco!CE43/xbarco!CE$69*100</f>
        <v>11.111111111111111</v>
      </c>
      <c r="CF43" s="7">
        <f>xbarco!CF43/xbarco!CF$69*100</f>
        <v>0</v>
      </c>
      <c r="CG43" s="7"/>
      <c r="CH43" s="7"/>
      <c r="CI43" s="7">
        <f>xbarco!CI43/xbarco!CI$69*100</f>
        <v>5.5555555555555554</v>
      </c>
      <c r="CJ43" s="7">
        <f>xbarco!CJ43/xbarco!CJ$69*100</f>
        <v>9.3023255813953494</v>
      </c>
      <c r="CK43" s="7">
        <f>xbarco!CK43/xbarco!CK$69*100</f>
        <v>1.8181818181818181</v>
      </c>
      <c r="CL43" s="7">
        <f>xbarco!CL43/xbarco!CL$69*100</f>
        <v>3.0303030303030303</v>
      </c>
      <c r="CM43" s="7"/>
      <c r="CN43" s="7">
        <f>xbarco!CN43/xbarco!CN$69*100</f>
        <v>2.7777777777777777</v>
      </c>
      <c r="CO43" s="7">
        <f>xbarco!CO43/xbarco!CO$69*100</f>
        <v>4.8076923076923084</v>
      </c>
      <c r="CP43" s="12">
        <f t="shared" si="11"/>
        <v>5.0353515217312443</v>
      </c>
      <c r="DC43" s="6"/>
      <c r="DD43" s="63">
        <f>xbarco!DD43/xbarco!DD$69*100</f>
        <v>0</v>
      </c>
      <c r="DE43" s="63">
        <f>xbarco!DE43/xbarco!DE$69*100</f>
        <v>0</v>
      </c>
      <c r="DF43" s="63">
        <f>xbarco!DF43/xbarco!DF$69*100</f>
        <v>0</v>
      </c>
      <c r="DG43" s="63">
        <f>xbarco!DG43/xbarco!DG$69*100</f>
        <v>0</v>
      </c>
      <c r="DH43" s="63">
        <f>xbarco!DH43/xbarco!DH$69*100</f>
        <v>0</v>
      </c>
      <c r="DI43" s="63">
        <f>xbarco!DI43/xbarco!DI$69*100</f>
        <v>0</v>
      </c>
      <c r="DJ43" s="63">
        <f>xbarco!DJ43/xbarco!DJ$69*100</f>
        <v>1</v>
      </c>
      <c r="DK43" s="63">
        <f>xbarco!DK43/xbarco!DK$69*100</f>
        <v>0</v>
      </c>
      <c r="DL43" s="63">
        <f>xbarco!DL43/xbarco!DL$69*100</f>
        <v>0</v>
      </c>
      <c r="DM43" s="63">
        <f>xbarco!DM43/xbarco!DM$69*100</f>
        <v>6.7484662576687118</v>
      </c>
      <c r="DN43" s="63">
        <f>xbarco!DN43/xbarco!DN$69*100</f>
        <v>6.0606060606060606</v>
      </c>
      <c r="DO43" s="63">
        <f>xbarco!DO43/xbarco!DO$69*100</f>
        <v>1.8518518518518516</v>
      </c>
      <c r="DP43" s="61"/>
    </row>
    <row r="44" spans="1:120">
      <c r="A44">
        <v>36</v>
      </c>
      <c r="B44" s="7">
        <f>xbarco!B44/xbarco!B$69*100</f>
        <v>1</v>
      </c>
      <c r="C44" s="7">
        <f>xbarco!C44/xbarco!C$69*100</f>
        <v>2.7397260273972601</v>
      </c>
      <c r="D44" s="7">
        <f>xbarco!D44/xbarco!D$69*100</f>
        <v>8.3333333333333321</v>
      </c>
      <c r="E44" s="7">
        <f>xbarco!E44/xbarco!E$69*100</f>
        <v>3.8461538461538463</v>
      </c>
      <c r="F44" s="7">
        <f>xbarco!F44/xbarco!F$69*100</f>
        <v>0.66666666666666674</v>
      </c>
      <c r="G44" s="7">
        <f>xbarco!G44/xbarco!G$69*100</f>
        <v>2.0202020202020203</v>
      </c>
      <c r="H44" s="7">
        <f>xbarco!H44/xbarco!H$69*100</f>
        <v>0</v>
      </c>
      <c r="I44" s="7">
        <f>xbarco!I44/xbarco!I$69*100</f>
        <v>0.4784688995215311</v>
      </c>
      <c r="J44" s="7">
        <f>xbarco!J44/xbarco!J$69*100</f>
        <v>2.6515151515151514</v>
      </c>
      <c r="K44" s="12">
        <f t="shared" si="4"/>
        <v>2.1365698422115145</v>
      </c>
      <c r="L44" s="7">
        <f>xbarco!L44/xbarco!L$69*100</f>
        <v>0</v>
      </c>
      <c r="M44" s="7">
        <f>xbarco!M44/xbarco!M$69*100</f>
        <v>11.71875</v>
      </c>
      <c r="N44" s="7">
        <f>xbarco!N44/xbarco!N$69*100</f>
        <v>0</v>
      </c>
      <c r="O44" s="7">
        <f>xbarco!O44/xbarco!O$69*100</f>
        <v>8.2644628099173563</v>
      </c>
      <c r="P44" s="7">
        <f>xbarco!P44/xbarco!P$69*100</f>
        <v>2.8846153846153846</v>
      </c>
      <c r="Q44" s="7">
        <f>xbarco!Q44/xbarco!Q$69*100</f>
        <v>4.2553191489361701</v>
      </c>
      <c r="R44" s="7">
        <f>xbarco!R44/xbarco!R$69*100</f>
        <v>0</v>
      </c>
      <c r="S44" s="7">
        <f>xbarco!S44/xbarco!S$69*100</f>
        <v>1.3071895424836601</v>
      </c>
      <c r="T44" s="7">
        <f>xbarco!T44/xbarco!T$69*100</f>
        <v>0</v>
      </c>
      <c r="U44" s="7">
        <f>xbarco!U44/xbarco!U$69*100</f>
        <v>1.8867924528301887</v>
      </c>
      <c r="V44" s="12">
        <f t="shared" si="5"/>
        <v>2.6275389022572333</v>
      </c>
      <c r="W44" s="7">
        <f>xbarco!W44/xbarco!W$69*100</f>
        <v>6.25</v>
      </c>
      <c r="X44" s="7">
        <f>xbarco!X44/xbarco!X$69*100</f>
        <v>4.929577464788732</v>
      </c>
      <c r="Y44" s="7">
        <f>xbarco!Y44/xbarco!Y$69*100</f>
        <v>16.666666666666664</v>
      </c>
      <c r="Z44" s="7">
        <f>xbarco!Z44/xbarco!Z$69*100</f>
        <v>6.5693430656934311</v>
      </c>
      <c r="AA44" s="7">
        <f>xbarco!AA44/xbarco!AA$69*100</f>
        <v>5.6603773584905666</v>
      </c>
      <c r="AB44" s="7">
        <f>xbarco!AB44/xbarco!AB$69*100</f>
        <v>8.6538461538461533</v>
      </c>
      <c r="AC44" s="7">
        <f>xbarco!AC44/xbarco!AC$69*100</f>
        <v>9.6153846153846168</v>
      </c>
      <c r="AD44" s="7">
        <f>xbarco!AD44/xbarco!AD$69*100</f>
        <v>13.333333333333334</v>
      </c>
      <c r="AE44" s="7">
        <f>xbarco!AE44/xbarco!AE$69*100</f>
        <v>8.7676767676767682</v>
      </c>
      <c r="AF44" s="12">
        <f t="shared" si="6"/>
        <v>19.522432454144543</v>
      </c>
      <c r="AG44" s="10">
        <f>xbarco!AG44/xbarco!AG$69*100</f>
        <v>0</v>
      </c>
      <c r="AH44" s="10">
        <f>xbarco!AH44/xbarco!AH$69*100</f>
        <v>0</v>
      </c>
      <c r="AI44" s="14">
        <f t="shared" si="7"/>
        <v>0</v>
      </c>
      <c r="AJ44" s="7">
        <f>xbarco!AJ44/xbarco!AJ$69*100</f>
        <v>0</v>
      </c>
      <c r="AK44" s="7">
        <f>xbarco!AK44/xbarco!AK$69*100</f>
        <v>1.5873015873015872</v>
      </c>
      <c r="AL44" s="7">
        <f>xbarco!AL44/xbarco!AL$69*100</f>
        <v>0</v>
      </c>
      <c r="AM44" s="7">
        <f>xbarco!AM44/xbarco!AM$69*100</f>
        <v>3.5714285714285712</v>
      </c>
      <c r="AN44" s="7">
        <f>xbarco!AN44/xbarco!AN$69*100</f>
        <v>4.6153846153846159</v>
      </c>
      <c r="AO44" s="7">
        <f>xbarco!AO44/xbarco!AO$69*100</f>
        <v>4.1237113402061851</v>
      </c>
      <c r="AP44" s="7">
        <f>xbarco!AP44/xbarco!AP$69*100</f>
        <v>0</v>
      </c>
      <c r="AQ44" s="7">
        <f>xbarco!AQ44/xbarco!AQ$69*100</f>
        <v>0.45871559633027525</v>
      </c>
      <c r="AR44" s="7">
        <f>xbarco!AR44/xbarco!AR$69*100</f>
        <v>0.77519379844961245</v>
      </c>
      <c r="AS44" s="7">
        <f>xbarco!AS44/xbarco!AS$69*100</f>
        <v>2.0134228187919461</v>
      </c>
      <c r="AT44" s="7">
        <f>xbarco!AT44/xbarco!AT$69*100</f>
        <v>0</v>
      </c>
      <c r="AU44" s="7">
        <f>xbarco!AU44/xbarco!AU$69*100</f>
        <v>5.2631578947368416</v>
      </c>
      <c r="AV44" s="12">
        <f t="shared" si="8"/>
        <v>3.6458545861705889</v>
      </c>
      <c r="AW44" s="7">
        <f>xbarco!AW44/xbarco!AW$69*100</f>
        <v>0.84745762711864403</v>
      </c>
      <c r="AX44" s="7">
        <f>xbarco!AX44/xbarco!AX$69*100</f>
        <v>4.7619047619047619</v>
      </c>
      <c r="AY44" s="7">
        <f>xbarco!AY44/xbarco!AY$69*100</f>
        <v>0</v>
      </c>
      <c r="AZ44" s="7">
        <f>xbarco!AZ44/xbarco!AZ$69*100</f>
        <v>0</v>
      </c>
      <c r="BA44" s="7">
        <f>xbarco!BA44/xbarco!BA$69*100</f>
        <v>1.8181818181818181</v>
      </c>
      <c r="BB44" s="7">
        <f>xbarco!BB44/xbarco!BB$69*100</f>
        <v>9.1549295774647899</v>
      </c>
      <c r="BC44" s="7">
        <f>xbarco!BC44/xbarco!BC$69*100</f>
        <v>0</v>
      </c>
      <c r="BD44" s="7">
        <f>xbarco!BD44/xbarco!BD$69*100</f>
        <v>2.5641025641025639</v>
      </c>
      <c r="BE44" s="7">
        <f>xbarco!BE44/xbarco!BE$69*100</f>
        <v>0</v>
      </c>
      <c r="BF44" s="7">
        <f>xbarco!BF44/xbarco!BF$69*100</f>
        <v>3.1645569620253164</v>
      </c>
      <c r="BG44" s="7">
        <f>xbarco!BG44/xbarco!BG$69*100</f>
        <v>1.0101010101010102</v>
      </c>
      <c r="BH44" s="7">
        <f>xbarco!BH44/xbarco!BH$69*100</f>
        <v>0</v>
      </c>
      <c r="BI44" s="12">
        <f t="shared" si="9"/>
        <v>2.0824470007202329</v>
      </c>
      <c r="BJ44" s="10">
        <f>xbarco!BJ44/xbarco!BJ$69*100</f>
        <v>1.4778325123152709</v>
      </c>
      <c r="BK44" s="10">
        <f>xbarco!BK44/xbarco!BK$69*100</f>
        <v>1.6047887711572864</v>
      </c>
      <c r="BL44" s="10">
        <f>xbarco!BL44/xbarco!BL$69*100</f>
        <v>6.8544860286332456</v>
      </c>
      <c r="BM44" s="10">
        <f>xbarco!BM44/xbarco!BM$69*100</f>
        <v>1.8790695830566595</v>
      </c>
      <c r="BN44" s="10">
        <f>xbarco!BN44/xbarco!BN$69*100</f>
        <v>9.3991671624033302</v>
      </c>
      <c r="BO44" s="10">
        <f>xbarco!BO44/xbarco!BO$69*100</f>
        <v>13.888888888888893</v>
      </c>
      <c r="BP44" s="10">
        <f>xbarco!BP44/xbarco!BP$69*100</f>
        <v>9.1254752851711043</v>
      </c>
      <c r="BQ44" s="10"/>
      <c r="BR44" s="10">
        <f>xbarco!BR44/xbarco!BR$69*100</f>
        <v>1.7985067859625792</v>
      </c>
      <c r="BS44" s="10">
        <f>xbarco!BS44/xbarco!BS$69*100</f>
        <v>2.2624434389140271</v>
      </c>
      <c r="BT44" s="10">
        <f>xbarco!BT44/xbarco!BT$69*100</f>
        <v>1.7179933507676319</v>
      </c>
      <c r="BU44" s="10">
        <f>xbarco!BU44/xbarco!BU$69*100</f>
        <v>1.6581346609738046</v>
      </c>
      <c r="BV44" s="10">
        <f>xbarco!BV44/xbarco!BV$69*100</f>
        <v>9.2436974789915975</v>
      </c>
      <c r="BW44" s="10">
        <f>xbarco!BW44/xbarco!BW$69*100</f>
        <v>9.3375182154467016</v>
      </c>
      <c r="BX44" s="14">
        <f t="shared" si="10"/>
        <v>5.4036924740524723</v>
      </c>
      <c r="BY44" s="7">
        <f>xbarco!BY44/xbarco!BY$69*100</f>
        <v>0</v>
      </c>
      <c r="BZ44" s="7">
        <f>xbarco!BZ44/xbarco!BZ$69*100</f>
        <v>9.3333333333333339</v>
      </c>
      <c r="CA44" s="7">
        <f>xbarco!CA44/xbarco!CA$69*100</f>
        <v>5.0847457627118651</v>
      </c>
      <c r="CB44" s="7">
        <f>xbarco!CB44/xbarco!CB$69*100</f>
        <v>4.4943820224719104</v>
      </c>
      <c r="CC44" s="7">
        <f>xbarco!CC44/xbarco!CC$69*100</f>
        <v>17.647058823529413</v>
      </c>
      <c r="CD44" s="7">
        <f>xbarco!CD44/xbarco!CD$69*100</f>
        <v>7.9365079365079358</v>
      </c>
      <c r="CE44" s="7">
        <f>xbarco!CE44/xbarco!CE$69*100</f>
        <v>8.3333333333333321</v>
      </c>
      <c r="CF44" s="7">
        <f>xbarco!CF44/xbarco!CF$69*100</f>
        <v>4.10958904109589</v>
      </c>
      <c r="CG44" s="7"/>
      <c r="CH44" s="7"/>
      <c r="CI44" s="7">
        <f>xbarco!CI44/xbarco!CI$69*100</f>
        <v>11.111111111111111</v>
      </c>
      <c r="CJ44" s="7">
        <f>xbarco!CJ44/xbarco!CJ$69*100</f>
        <v>16.279069767441861</v>
      </c>
      <c r="CK44" s="7">
        <f>xbarco!CK44/xbarco!CK$69*100</f>
        <v>0</v>
      </c>
      <c r="CL44" s="7">
        <f>xbarco!CL44/xbarco!CL$69*100</f>
        <v>3.0303030303030303</v>
      </c>
      <c r="CM44" s="7"/>
      <c r="CN44" s="7">
        <f>xbarco!CN44/xbarco!CN$69*100</f>
        <v>5.5555555555555554</v>
      </c>
      <c r="CO44" s="7">
        <f>xbarco!CO44/xbarco!CO$69*100</f>
        <v>5.7692307692307692</v>
      </c>
      <c r="CP44" s="12">
        <f t="shared" si="11"/>
        <v>7.0488728919018584</v>
      </c>
      <c r="DC44" s="6"/>
      <c r="DD44" s="63">
        <f>xbarco!DD44/xbarco!DD$69*100</f>
        <v>0</v>
      </c>
      <c r="DE44" s="63">
        <f>xbarco!DE44/xbarco!DE$69*100</f>
        <v>0</v>
      </c>
      <c r="DF44" s="63">
        <f>xbarco!DF44/xbarco!DF$69*100</f>
        <v>0</v>
      </c>
      <c r="DG44" s="63">
        <f>xbarco!DG44/xbarco!DG$69*100</f>
        <v>0</v>
      </c>
      <c r="DH44" s="63">
        <f>xbarco!DH44/xbarco!DH$69*100</f>
        <v>0</v>
      </c>
      <c r="DI44" s="63">
        <f>xbarco!DI44/xbarco!DI$69*100</f>
        <v>0.82644628099173556</v>
      </c>
      <c r="DJ44" s="63">
        <f>xbarco!DJ44/xbarco!DJ$69*100</f>
        <v>0</v>
      </c>
      <c r="DK44" s="63">
        <f>xbarco!DK44/xbarco!DK$69*100</f>
        <v>0</v>
      </c>
      <c r="DL44" s="63">
        <f>xbarco!DL44/xbarco!DL$69*100</f>
        <v>0</v>
      </c>
      <c r="DM44" s="63">
        <f>xbarco!DM44/xbarco!DM$69*100</f>
        <v>4.9079754601226995</v>
      </c>
      <c r="DN44" s="63">
        <f>xbarco!DN44/xbarco!DN$69*100</f>
        <v>3.7878787878787881</v>
      </c>
      <c r="DO44" s="63">
        <f>xbarco!DO44/xbarco!DO$69*100</f>
        <v>1.8518518518518516</v>
      </c>
      <c r="DP44" s="61"/>
    </row>
    <row r="45" spans="1:120">
      <c r="A45">
        <v>37</v>
      </c>
      <c r="B45" s="7">
        <f>xbarco!B45/xbarco!B$69*100</f>
        <v>1</v>
      </c>
      <c r="C45" s="7">
        <f>xbarco!C45/xbarco!C$69*100</f>
        <v>6.1643835616438354</v>
      </c>
      <c r="D45" s="7">
        <f>xbarco!D45/xbarco!D$69*100</f>
        <v>2.7777777777777777</v>
      </c>
      <c r="E45" s="7">
        <f>xbarco!E45/xbarco!E$69*100</f>
        <v>5.7692307692307692</v>
      </c>
      <c r="F45" s="7">
        <f>xbarco!F45/xbarco!F$69*100</f>
        <v>0</v>
      </c>
      <c r="G45" s="7">
        <f>xbarco!G45/xbarco!G$69*100</f>
        <v>0</v>
      </c>
      <c r="H45" s="7">
        <f>xbarco!H45/xbarco!H$69*100</f>
        <v>0</v>
      </c>
      <c r="I45" s="7">
        <f>xbarco!I45/xbarco!I$69*100</f>
        <v>0.4784688995215311</v>
      </c>
      <c r="J45" s="7">
        <f>xbarco!J45/xbarco!J$69*100</f>
        <v>0</v>
      </c>
      <c r="K45" s="12">
        <f t="shared" si="4"/>
        <v>0.62792659555456964</v>
      </c>
      <c r="L45" s="7">
        <f>xbarco!L45/xbarco!L$69*100</f>
        <v>0</v>
      </c>
      <c r="M45" s="7">
        <f>xbarco!M45/xbarco!M$69*100</f>
        <v>8.59375</v>
      </c>
      <c r="N45" s="7">
        <f>xbarco!N45/xbarco!N$69*100</f>
        <v>3.9215686274509802</v>
      </c>
      <c r="O45" s="7">
        <f>xbarco!O45/xbarco!O$69*100</f>
        <v>9.0909090909090917</v>
      </c>
      <c r="P45" s="7">
        <f>xbarco!P45/xbarco!P$69*100</f>
        <v>3.8461538461538463</v>
      </c>
      <c r="Q45" s="7">
        <f>xbarco!Q45/xbarco!Q$69*100</f>
        <v>5.6737588652482271</v>
      </c>
      <c r="R45" s="7">
        <f>xbarco!R45/xbarco!R$69*100</f>
        <v>0</v>
      </c>
      <c r="S45" s="7">
        <f>xbarco!S45/xbarco!S$69*100</f>
        <v>1.9607843137254901</v>
      </c>
      <c r="T45" s="7">
        <f>xbarco!T45/xbarco!T$69*100</f>
        <v>1.015228426395939</v>
      </c>
      <c r="U45" s="7">
        <f>xbarco!U45/xbarco!U$69*100</f>
        <v>1.8867924528301887</v>
      </c>
      <c r="V45" s="12">
        <f t="shared" si="5"/>
        <v>3.7644560638758273</v>
      </c>
      <c r="W45" s="7">
        <f>xbarco!W45/xbarco!W$69*100</f>
        <v>18.75</v>
      </c>
      <c r="X45" s="7">
        <f>xbarco!X45/xbarco!X$69*100</f>
        <v>17.6056338028169</v>
      </c>
      <c r="Y45" s="7">
        <f>xbarco!Y45/xbarco!Y$69*100</f>
        <v>13.636363636363635</v>
      </c>
      <c r="Z45" s="7">
        <f>xbarco!Z45/xbarco!Z$69*100</f>
        <v>5.1094890510948909</v>
      </c>
      <c r="AA45" s="7">
        <f>xbarco!AA45/xbarco!AA$69*100</f>
        <v>1.8867924528301887</v>
      </c>
      <c r="AB45" s="7">
        <f>xbarco!AB45/xbarco!AB$69*100</f>
        <v>0.96153846153846156</v>
      </c>
      <c r="AC45" s="7">
        <f>xbarco!AC45/xbarco!AC$69*100</f>
        <v>9.6153846153846168</v>
      </c>
      <c r="AD45" s="7">
        <f>xbarco!AD45/xbarco!AD$69*100</f>
        <v>12.5</v>
      </c>
      <c r="AE45" s="7">
        <f>xbarco!AE45/xbarco!AE$69*100</f>
        <v>9.7575757575757578</v>
      </c>
      <c r="AF45" s="12">
        <f t="shared" si="6"/>
        <v>16.672402300126432</v>
      </c>
      <c r="AG45" s="10">
        <f>xbarco!AG45/xbarco!AG$69*100</f>
        <v>0</v>
      </c>
      <c r="AH45" s="10">
        <f>xbarco!AH45/xbarco!AH$69*100</f>
        <v>0</v>
      </c>
      <c r="AI45" s="14">
        <f t="shared" si="7"/>
        <v>0</v>
      </c>
      <c r="AJ45" s="7">
        <f>xbarco!AJ45/xbarco!AJ$69*100</f>
        <v>4.1666666666666661</v>
      </c>
      <c r="AK45" s="7">
        <f>xbarco!AK45/xbarco!AK$69*100</f>
        <v>2.1164021164021163</v>
      </c>
      <c r="AL45" s="7">
        <f>xbarco!AL45/xbarco!AL$69*100</f>
        <v>0</v>
      </c>
      <c r="AM45" s="7">
        <f>xbarco!AM45/xbarco!AM$69*100</f>
        <v>2.0408163265306123</v>
      </c>
      <c r="AN45" s="7">
        <f>xbarco!AN45/xbarco!AN$69*100</f>
        <v>1.5384615384615385</v>
      </c>
      <c r="AO45" s="7">
        <f>xbarco!AO45/xbarco!AO$69*100</f>
        <v>2.5773195876288657</v>
      </c>
      <c r="AP45" s="7">
        <f>xbarco!AP45/xbarco!AP$69*100</f>
        <v>0</v>
      </c>
      <c r="AQ45" s="7">
        <f>xbarco!AQ45/xbarco!AQ$69*100</f>
        <v>1.834862385321101</v>
      </c>
      <c r="AR45" s="7">
        <f>xbarco!AR45/xbarco!AR$69*100</f>
        <v>0</v>
      </c>
      <c r="AS45" s="7">
        <f>xbarco!AS45/xbarco!AS$69*100</f>
        <v>2.6845637583892619</v>
      </c>
      <c r="AT45" s="7">
        <f>xbarco!AT45/xbarco!AT$69*100</f>
        <v>0.98039215686274506</v>
      </c>
      <c r="AU45" s="7">
        <f>xbarco!AU45/xbarco!AU$69*100</f>
        <v>6.0150375939849621</v>
      </c>
      <c r="AV45" s="12">
        <f t="shared" si="8"/>
        <v>4.3412521813498524</v>
      </c>
      <c r="AW45" s="7">
        <f>xbarco!AW45/xbarco!AW$69*100</f>
        <v>0</v>
      </c>
      <c r="AX45" s="7">
        <f>xbarco!AX45/xbarco!AX$69*100</f>
        <v>1.7857142857142856</v>
      </c>
      <c r="AY45" s="7">
        <f>xbarco!AY45/xbarco!AY$69*100</f>
        <v>0</v>
      </c>
      <c r="AZ45" s="7">
        <f>xbarco!AZ45/xbarco!AZ$69*100</f>
        <v>0</v>
      </c>
      <c r="BA45" s="7">
        <f>xbarco!BA45/xbarco!BA$69*100</f>
        <v>0</v>
      </c>
      <c r="BB45" s="7">
        <f>xbarco!BB45/xbarco!BB$69*100</f>
        <v>9.1549295774647899</v>
      </c>
      <c r="BC45" s="7">
        <f>xbarco!BC45/xbarco!BC$69*100</f>
        <v>0</v>
      </c>
      <c r="BD45" s="7">
        <f>xbarco!BD45/xbarco!BD$69*100</f>
        <v>3.2051282051282048</v>
      </c>
      <c r="BE45" s="7">
        <f>xbarco!BE45/xbarco!BE$69*100</f>
        <v>0</v>
      </c>
      <c r="BF45" s="7">
        <f>xbarco!BF45/xbarco!BF$69*100</f>
        <v>4.4303797468354427</v>
      </c>
      <c r="BG45" s="7">
        <f>xbarco!BG45/xbarco!BG$69*100</f>
        <v>0</v>
      </c>
      <c r="BH45" s="7">
        <f>xbarco!BH45/xbarco!BH$69*100</f>
        <v>0</v>
      </c>
      <c r="BI45" s="12">
        <f t="shared" si="9"/>
        <v>1.2658193476614998</v>
      </c>
      <c r="BJ45" s="10">
        <f>xbarco!BJ45/xbarco!BJ$69*100</f>
        <v>0.49261083743842365</v>
      </c>
      <c r="BK45" s="10">
        <f>xbarco!BK45/xbarco!BK$69*100</f>
        <v>1.9496353378285396</v>
      </c>
      <c r="BL45" s="10">
        <f>xbarco!BL45/xbarco!BL$69*100</f>
        <v>9.0917460755880857</v>
      </c>
      <c r="BM45" s="10">
        <f>xbarco!BM45/xbarco!BM$69*100</f>
        <v>2.5054261107422127</v>
      </c>
      <c r="BN45" s="10">
        <f>xbarco!BN45/xbarco!BN$69*100</f>
        <v>11.279000594883998</v>
      </c>
      <c r="BO45" s="10">
        <f>xbarco!BO45/xbarco!BO$69*100</f>
        <v>10.912698412698415</v>
      </c>
      <c r="BP45" s="10">
        <f>xbarco!BP45/xbarco!BP$69*100</f>
        <v>13.307984790874528</v>
      </c>
      <c r="BQ45" s="10"/>
      <c r="BR45" s="10">
        <f>xbarco!BR45/xbarco!BR$69*100</f>
        <v>2.1849806331262061</v>
      </c>
      <c r="BS45" s="10">
        <f>xbarco!BS45/xbarco!BS$69*100</f>
        <v>1.3574660633484164</v>
      </c>
      <c r="BT45" s="10">
        <f>xbarco!BT45/xbarco!BT$69*100</f>
        <v>2.0871659915688392</v>
      </c>
      <c r="BU45" s="10">
        <f>xbarco!BU45/xbarco!BU$69*100</f>
        <v>1.6581346609738046</v>
      </c>
      <c r="BV45" s="10">
        <f>xbarco!BV45/xbarco!BV$69*100</f>
        <v>13.445378151260504</v>
      </c>
      <c r="BW45" s="10">
        <f>xbarco!BW45/xbarco!BW$69*100</f>
        <v>11.344019728729963</v>
      </c>
      <c r="BX45" s="14">
        <f t="shared" si="10"/>
        <v>6.2781728760816877</v>
      </c>
      <c r="BY45" s="7">
        <f>xbarco!BY45/xbarco!BY$69*100</f>
        <v>4</v>
      </c>
      <c r="BZ45" s="7">
        <f>xbarco!BZ45/xbarco!BZ$69*100</f>
        <v>10.666666666666668</v>
      </c>
      <c r="CA45" s="7">
        <f>xbarco!CA45/xbarco!CA$69*100</f>
        <v>1.6949152542372881</v>
      </c>
      <c r="CB45" s="7">
        <f>xbarco!CB45/xbarco!CB$69*100</f>
        <v>2.2471910112359552</v>
      </c>
      <c r="CC45" s="7">
        <f>xbarco!CC45/xbarco!CC$69*100</f>
        <v>14.705882352941178</v>
      </c>
      <c r="CD45" s="7">
        <f>xbarco!CD45/xbarco!CD$69*100</f>
        <v>12.698412698412698</v>
      </c>
      <c r="CE45" s="7">
        <f>xbarco!CE45/xbarco!CE$69*100</f>
        <v>5.5555555555555554</v>
      </c>
      <c r="CF45" s="7">
        <f>xbarco!CF45/xbarco!CF$69*100</f>
        <v>4.10958904109589</v>
      </c>
      <c r="CG45" s="7"/>
      <c r="CH45" s="7"/>
      <c r="CI45" s="7">
        <f>xbarco!CI45/xbarco!CI$69*100</f>
        <v>11.111111111111111</v>
      </c>
      <c r="CJ45" s="7">
        <f>xbarco!CJ45/xbarco!CJ$69*100</f>
        <v>6.9767441860465116</v>
      </c>
      <c r="CK45" s="7">
        <f>xbarco!CK45/xbarco!CK$69*100</f>
        <v>0.90909090909090906</v>
      </c>
      <c r="CL45" s="7">
        <f>xbarco!CL45/xbarco!CL$69*100</f>
        <v>0</v>
      </c>
      <c r="CM45" s="7"/>
      <c r="CN45" s="7">
        <f>xbarco!CN45/xbarco!CN$69*100</f>
        <v>2.7777777777777777</v>
      </c>
      <c r="CO45" s="7">
        <f>xbarco!CO45/xbarco!CO$69*100</f>
        <v>3.8461538461538463</v>
      </c>
      <c r="CP45" s="12">
        <f t="shared" si="11"/>
        <v>5.8070778864518129</v>
      </c>
      <c r="DC45" s="6"/>
      <c r="DD45" s="63">
        <f>xbarco!DD45/xbarco!DD$69*100</f>
        <v>0</v>
      </c>
      <c r="DE45" s="63">
        <f>xbarco!DE45/xbarco!DE$69*100</f>
        <v>0</v>
      </c>
      <c r="DF45" s="63">
        <f>xbarco!DF45/xbarco!DF$69*100</f>
        <v>0</v>
      </c>
      <c r="DG45" s="63">
        <f>xbarco!DG45/xbarco!DG$69*100</f>
        <v>0</v>
      </c>
      <c r="DH45" s="63">
        <f>xbarco!DH45/xbarco!DH$69*100</f>
        <v>0.79365079365079361</v>
      </c>
      <c r="DI45" s="63">
        <f>xbarco!DI45/xbarco!DI$69*100</f>
        <v>0</v>
      </c>
      <c r="DJ45" s="63">
        <f>xbarco!DJ45/xbarco!DJ$69*100</f>
        <v>0</v>
      </c>
      <c r="DK45" s="63">
        <f>xbarco!DK45/xbarco!DK$69*100</f>
        <v>0</v>
      </c>
      <c r="DL45" s="63">
        <f>xbarco!DL45/xbarco!DL$69*100</f>
        <v>0</v>
      </c>
      <c r="DM45" s="63">
        <f>xbarco!DM45/xbarco!DM$69*100</f>
        <v>1.8404907975460123</v>
      </c>
      <c r="DN45" s="63">
        <f>xbarco!DN45/xbarco!DN$69*100</f>
        <v>3.7878787878787881</v>
      </c>
      <c r="DO45" s="63">
        <f>xbarco!DO45/xbarco!DO$69*100</f>
        <v>0</v>
      </c>
      <c r="DP45" s="61"/>
    </row>
    <row r="46" spans="1:120">
      <c r="A46">
        <v>38</v>
      </c>
      <c r="B46" s="7">
        <f>xbarco!B46/xbarco!B$69*100</f>
        <v>0</v>
      </c>
      <c r="C46" s="7">
        <f>xbarco!C46/xbarco!C$69*100</f>
        <v>3.4246575342465753</v>
      </c>
      <c r="D46" s="7">
        <f>xbarco!D46/xbarco!D$69*100</f>
        <v>0</v>
      </c>
      <c r="E46" s="7">
        <f>xbarco!E46/xbarco!E$69*100</f>
        <v>3.8461538461538463</v>
      </c>
      <c r="F46" s="7">
        <f>xbarco!F46/xbarco!F$69*100</f>
        <v>0</v>
      </c>
      <c r="G46" s="7">
        <f>xbarco!G46/xbarco!G$69*100</f>
        <v>1.5151515151515151</v>
      </c>
      <c r="H46" s="7">
        <f>xbarco!H46/xbarco!H$69*100</f>
        <v>0</v>
      </c>
      <c r="I46" s="7">
        <f>xbarco!I46/xbarco!I$69*100</f>
        <v>0.4784688995215311</v>
      </c>
      <c r="J46" s="7">
        <f>xbarco!J46/xbarco!J$69*100</f>
        <v>1.1363636363636365</v>
      </c>
      <c r="K46" s="12">
        <f t="shared" si="4"/>
        <v>1.1180709261098591</v>
      </c>
      <c r="L46" s="7">
        <f>xbarco!L46/xbarco!L$69*100</f>
        <v>0</v>
      </c>
      <c r="M46" s="7">
        <f>xbarco!M46/xbarco!M$69*100</f>
        <v>8.59375</v>
      </c>
      <c r="N46" s="7">
        <f>xbarco!N46/xbarco!N$69*100</f>
        <v>0</v>
      </c>
      <c r="O46" s="7">
        <f>xbarco!O46/xbarco!O$69*100</f>
        <v>6.6115702479338845</v>
      </c>
      <c r="P46" s="7">
        <f>xbarco!P46/xbarco!P$69*100</f>
        <v>3.8461538461538463</v>
      </c>
      <c r="Q46" s="7">
        <f>xbarco!Q46/xbarco!Q$69*100</f>
        <v>7.0921985815602842</v>
      </c>
      <c r="R46" s="7">
        <f>xbarco!R46/xbarco!R$69*100</f>
        <v>0</v>
      </c>
      <c r="S46" s="7">
        <f>xbarco!S46/xbarco!S$69*100</f>
        <v>0</v>
      </c>
      <c r="T46" s="7">
        <f>xbarco!T46/xbarco!T$69*100</f>
        <v>0</v>
      </c>
      <c r="U46" s="7">
        <f>xbarco!U46/xbarco!U$69*100</f>
        <v>0.62893081761006298</v>
      </c>
      <c r="V46" s="12">
        <f t="shared" si="5"/>
        <v>1.964354794172821</v>
      </c>
      <c r="W46" s="7">
        <f>xbarco!W46/xbarco!W$69*100</f>
        <v>6.25</v>
      </c>
      <c r="X46" s="7">
        <f>xbarco!X46/xbarco!X$69*100</f>
        <v>14.788732394366196</v>
      </c>
      <c r="Y46" s="7">
        <f>xbarco!Y46/xbarco!Y$69*100</f>
        <v>4.5454545454545459</v>
      </c>
      <c r="Z46" s="7">
        <f>xbarco!Z46/xbarco!Z$69*100</f>
        <v>5.1094890510948909</v>
      </c>
      <c r="AA46" s="7">
        <f>xbarco!AA46/xbarco!AA$69*100</f>
        <v>5.6603773584905666</v>
      </c>
      <c r="AB46" s="7">
        <f>xbarco!AB46/xbarco!AB$69*100</f>
        <v>1.9230769230769231</v>
      </c>
      <c r="AC46" s="7">
        <f>xbarco!AC46/xbarco!AC$69*100</f>
        <v>5.7692307692307692</v>
      </c>
      <c r="AD46" s="7">
        <f>xbarco!AD46/xbarco!AD$69*100</f>
        <v>9.1666666666666661</v>
      </c>
      <c r="AE46" s="7">
        <f>xbarco!AE46/xbarco!AE$69*100</f>
        <v>7.3535353535353538</v>
      </c>
      <c r="AF46" s="12">
        <f t="shared" si="6"/>
        <v>10.751368091880298</v>
      </c>
      <c r="AG46" s="10">
        <f>xbarco!AG46/xbarco!AG$69*100</f>
        <v>0</v>
      </c>
      <c r="AH46" s="10">
        <f>xbarco!AH46/xbarco!AH$69*100</f>
        <v>0</v>
      </c>
      <c r="AI46" s="14">
        <f t="shared" si="7"/>
        <v>0</v>
      </c>
      <c r="AJ46" s="7">
        <f>xbarco!AJ46/xbarco!AJ$69*100</f>
        <v>0</v>
      </c>
      <c r="AK46" s="7">
        <f>xbarco!AK46/xbarco!AK$69*100</f>
        <v>2.6455026455026456</v>
      </c>
      <c r="AL46" s="7">
        <f>xbarco!AL46/xbarco!AL$69*100</f>
        <v>0</v>
      </c>
      <c r="AM46" s="7">
        <f>xbarco!AM46/xbarco!AM$69*100</f>
        <v>2.5510204081632653</v>
      </c>
      <c r="AN46" s="7">
        <f>xbarco!AN46/xbarco!AN$69*100</f>
        <v>1.5384615384615385</v>
      </c>
      <c r="AO46" s="7">
        <f>xbarco!AO46/xbarco!AO$69*100</f>
        <v>2.5773195876288657</v>
      </c>
      <c r="AP46" s="7">
        <f>xbarco!AP46/xbarco!AP$69*100</f>
        <v>0</v>
      </c>
      <c r="AQ46" s="7">
        <f>xbarco!AQ46/xbarco!AQ$69*100</f>
        <v>0.45871559633027525</v>
      </c>
      <c r="AR46" s="7">
        <f>xbarco!AR46/xbarco!AR$69*100</f>
        <v>0</v>
      </c>
      <c r="AS46" s="7">
        <f>xbarco!AS46/xbarco!AS$69*100</f>
        <v>0.67114093959731547</v>
      </c>
      <c r="AT46" s="7">
        <f>xbarco!AT46/xbarco!AT$69*100</f>
        <v>0</v>
      </c>
      <c r="AU46" s="7">
        <f>xbarco!AU46/xbarco!AU$69*100</f>
        <v>3.7593984962406015</v>
      </c>
      <c r="AV46" s="12">
        <f t="shared" si="8"/>
        <v>2.1661139998287648</v>
      </c>
      <c r="AW46" s="7">
        <f>xbarco!AW46/xbarco!AW$69*100</f>
        <v>0</v>
      </c>
      <c r="AX46" s="7">
        <f>xbarco!AX46/xbarco!AX$69*100</f>
        <v>3.5714285714285712</v>
      </c>
      <c r="AY46" s="7">
        <f>xbarco!AY46/xbarco!AY$69*100</f>
        <v>0</v>
      </c>
      <c r="AZ46" s="7">
        <f>xbarco!AZ46/xbarco!AZ$69*100</f>
        <v>0</v>
      </c>
      <c r="BA46" s="7">
        <f>xbarco!BA46/xbarco!BA$69*100</f>
        <v>0</v>
      </c>
      <c r="BB46" s="7">
        <f>xbarco!BB46/xbarco!BB$69*100</f>
        <v>7.7464788732394361</v>
      </c>
      <c r="BC46" s="7">
        <f>xbarco!BC46/xbarco!BC$69*100</f>
        <v>0</v>
      </c>
      <c r="BD46" s="7">
        <f>xbarco!BD46/xbarco!BD$69*100</f>
        <v>1.2820512820512819</v>
      </c>
      <c r="BE46" s="7">
        <f>xbarco!BE46/xbarco!BE$69*100</f>
        <v>2.1739130434782608</v>
      </c>
      <c r="BF46" s="7">
        <f>xbarco!BF46/xbarco!BF$69*100</f>
        <v>1.89873417721519</v>
      </c>
      <c r="BG46" s="7">
        <f>xbarco!BG46/xbarco!BG$69*100</f>
        <v>0</v>
      </c>
      <c r="BH46" s="7">
        <f>xbarco!BH46/xbarco!BH$69*100</f>
        <v>0</v>
      </c>
      <c r="BI46" s="12">
        <f t="shared" si="9"/>
        <v>1.2992472058697759</v>
      </c>
      <c r="BJ46" s="10">
        <f>xbarco!BJ46/xbarco!BJ$69*100</f>
        <v>0</v>
      </c>
      <c r="BK46" s="10">
        <f>xbarco!BK46/xbarco!BK$69*100</f>
        <v>2.0767854685564879</v>
      </c>
      <c r="BL46" s="10">
        <f>xbarco!BL46/xbarco!BL$69*100</f>
        <v>10.910095290705703</v>
      </c>
      <c r="BM46" s="10">
        <f>xbarco!BM46/xbarco!BM$69*100</f>
        <v>3.1317826384277661</v>
      </c>
      <c r="BN46" s="10">
        <f>xbarco!BN46/xbarco!BN$69*100</f>
        <v>13.158834027364662</v>
      </c>
      <c r="BO46" s="10">
        <f>xbarco!BO46/xbarco!BO$69*100</f>
        <v>9.9206349206349227</v>
      </c>
      <c r="BP46" s="10">
        <f>xbarco!BP46/xbarco!BP$69*100</f>
        <v>10.456273764258556</v>
      </c>
      <c r="BQ46" s="10"/>
      <c r="BR46" s="10">
        <f>xbarco!BR46/xbarco!BR$69*100</f>
        <v>2.32747937006922</v>
      </c>
      <c r="BS46" s="10">
        <f>xbarco!BS46/xbarco!BS$69*100</f>
        <v>0.45248868778280549</v>
      </c>
      <c r="BT46" s="10">
        <f>xbarco!BT46/xbarco!BT$69*100</f>
        <v>2.2232855127581117</v>
      </c>
      <c r="BU46" s="10">
        <f>xbarco!BU46/xbarco!BU$69*100</f>
        <v>1.1054231073158698</v>
      </c>
      <c r="BV46" s="10">
        <f>xbarco!BV46/xbarco!BV$69*100</f>
        <v>11.76470588235294</v>
      </c>
      <c r="BW46" s="10">
        <f>xbarco!BW46/xbarco!BW$69*100</f>
        <v>14.168815155251657</v>
      </c>
      <c r="BX46" s="14">
        <f t="shared" si="10"/>
        <v>6.2843541404214376</v>
      </c>
      <c r="BY46" s="7">
        <f>xbarco!BY46/xbarco!BY$69*100</f>
        <v>8</v>
      </c>
      <c r="BZ46" s="7">
        <f>xbarco!BZ46/xbarco!BZ$69*100</f>
        <v>8</v>
      </c>
      <c r="CA46" s="7">
        <f>xbarco!CA46/xbarco!CA$69*100</f>
        <v>1.6949152542372881</v>
      </c>
      <c r="CB46" s="7">
        <f>xbarco!CB46/xbarco!CB$69*100</f>
        <v>5.6179775280898872</v>
      </c>
      <c r="CC46" s="7">
        <f>xbarco!CC46/xbarco!CC$69*100</f>
        <v>23.52941176470588</v>
      </c>
      <c r="CD46" s="7">
        <f>xbarco!CD46/xbarco!CD$69*100</f>
        <v>12.698412698412698</v>
      </c>
      <c r="CE46" s="7">
        <f>xbarco!CE46/xbarco!CE$69*100</f>
        <v>1.3888888888888888</v>
      </c>
      <c r="CF46" s="7">
        <f>xbarco!CF46/xbarco!CF$69*100</f>
        <v>4.10958904109589</v>
      </c>
      <c r="CG46" s="7"/>
      <c r="CH46" s="7"/>
      <c r="CI46" s="7">
        <f>xbarco!CI46/xbarco!CI$69*100</f>
        <v>5.5555555555555554</v>
      </c>
      <c r="CJ46" s="7">
        <f>xbarco!CJ46/xbarco!CJ$69*100</f>
        <v>10.465116279069768</v>
      </c>
      <c r="CK46" s="7">
        <f>xbarco!CK46/xbarco!CK$69*100</f>
        <v>0</v>
      </c>
      <c r="CL46" s="7">
        <f>xbarco!CL46/xbarco!CL$69*100</f>
        <v>0</v>
      </c>
      <c r="CM46" s="7"/>
      <c r="CN46" s="7">
        <f>xbarco!CN46/xbarco!CN$69*100</f>
        <v>0</v>
      </c>
      <c r="CO46" s="7">
        <f>xbarco!CO46/xbarco!CO$69*100</f>
        <v>4.8076923076923084</v>
      </c>
      <c r="CP46" s="12">
        <f t="shared" si="11"/>
        <v>6.1333970941248683</v>
      </c>
      <c r="DC46" s="6"/>
      <c r="DD46" s="63">
        <f>xbarco!DD46/xbarco!DD$69*100</f>
        <v>0</v>
      </c>
      <c r="DE46" s="63">
        <f>xbarco!DE46/xbarco!DE$69*100</f>
        <v>0</v>
      </c>
      <c r="DF46" s="63">
        <f>xbarco!DF46/xbarco!DF$69*100</f>
        <v>0</v>
      </c>
      <c r="DG46" s="63">
        <f>xbarco!DG46/xbarco!DG$69*100</f>
        <v>0</v>
      </c>
      <c r="DH46" s="63">
        <f>xbarco!DH46/xbarco!DH$69*100</f>
        <v>0</v>
      </c>
      <c r="DI46" s="63">
        <f>xbarco!DI46/xbarco!DI$69*100</f>
        <v>0</v>
      </c>
      <c r="DJ46" s="63">
        <f>xbarco!DJ46/xbarco!DJ$69*100</f>
        <v>0</v>
      </c>
      <c r="DK46" s="63">
        <f>xbarco!DK46/xbarco!DK$69*100</f>
        <v>0</v>
      </c>
      <c r="DL46" s="63">
        <f>xbarco!DL46/xbarco!DL$69*100</f>
        <v>0</v>
      </c>
      <c r="DM46" s="63">
        <f>xbarco!DM46/xbarco!DM$69*100</f>
        <v>3.6809815950920246</v>
      </c>
      <c r="DN46" s="63">
        <f>xbarco!DN46/xbarco!DN$69*100</f>
        <v>3.0303030303030303</v>
      </c>
      <c r="DO46" s="63">
        <f>xbarco!DO46/xbarco!DO$69*100</f>
        <v>0</v>
      </c>
      <c r="DP46" s="61"/>
    </row>
    <row r="47" spans="1:120">
      <c r="A47">
        <v>39</v>
      </c>
      <c r="B47" s="7">
        <f>xbarco!B47/xbarco!B$69*100</f>
        <v>0</v>
      </c>
      <c r="C47" s="7">
        <f>xbarco!C47/xbarco!C$69*100</f>
        <v>2.7397260273972601</v>
      </c>
      <c r="D47" s="7">
        <f>xbarco!D47/xbarco!D$69*100</f>
        <v>0</v>
      </c>
      <c r="E47" s="7">
        <f>xbarco!E47/xbarco!E$69*100</f>
        <v>5.7692307692307692</v>
      </c>
      <c r="F47" s="7">
        <f>xbarco!F47/xbarco!F$69*100</f>
        <v>0</v>
      </c>
      <c r="G47" s="7">
        <f>xbarco!G47/xbarco!G$69*100</f>
        <v>1.5151515151515151</v>
      </c>
      <c r="H47" s="7">
        <f>xbarco!H47/xbarco!H$69*100</f>
        <v>0</v>
      </c>
      <c r="I47" s="7">
        <f>xbarco!I47/xbarco!I$69*100</f>
        <v>0</v>
      </c>
      <c r="J47" s="7">
        <f>xbarco!J47/xbarco!J$69*100</f>
        <v>0.75757575757575757</v>
      </c>
      <c r="K47" s="12">
        <f t="shared" si="4"/>
        <v>0.82898931357835459</v>
      </c>
      <c r="L47" s="7">
        <f>xbarco!L47/xbarco!L$69*100</f>
        <v>0</v>
      </c>
      <c r="M47" s="7">
        <f>xbarco!M47/xbarco!M$69*100</f>
        <v>9.375</v>
      </c>
      <c r="N47" s="7">
        <f>xbarco!N47/xbarco!N$69*100</f>
        <v>0</v>
      </c>
      <c r="O47" s="7">
        <f>xbarco!O47/xbarco!O$69*100</f>
        <v>9.0909090909090917</v>
      </c>
      <c r="P47" s="7">
        <f>xbarco!P47/xbarco!P$69*100</f>
        <v>0</v>
      </c>
      <c r="Q47" s="7">
        <f>xbarco!Q47/xbarco!Q$69*100</f>
        <v>2.1276595744680851</v>
      </c>
      <c r="R47" s="7">
        <f>xbarco!R47/xbarco!R$69*100</f>
        <v>0</v>
      </c>
      <c r="S47" s="7">
        <f>xbarco!S47/xbarco!S$69*100</f>
        <v>0</v>
      </c>
      <c r="T47" s="7">
        <f>xbarco!T47/xbarco!T$69*100</f>
        <v>0</v>
      </c>
      <c r="U47" s="7">
        <f>xbarco!U47/xbarco!U$69*100</f>
        <v>0.62893081761006298</v>
      </c>
      <c r="V47" s="12">
        <f t="shared" si="5"/>
        <v>0.92714368231228927</v>
      </c>
      <c r="W47" s="7">
        <f>xbarco!W47/xbarco!W$69*100</f>
        <v>0</v>
      </c>
      <c r="X47" s="7">
        <f>xbarco!X47/xbarco!X$69*100</f>
        <v>10.56338028169014</v>
      </c>
      <c r="Y47" s="7">
        <f>xbarco!Y47/xbarco!Y$69*100</f>
        <v>0</v>
      </c>
      <c r="Z47" s="7">
        <f>xbarco!Z47/xbarco!Z$69*100</f>
        <v>5.1094890510948909</v>
      </c>
      <c r="AA47" s="7">
        <f>xbarco!AA47/xbarco!AA$69*100</f>
        <v>0</v>
      </c>
      <c r="AB47" s="7">
        <f>xbarco!AB47/xbarco!AB$69*100</f>
        <v>2.8846153846153846</v>
      </c>
      <c r="AC47" s="7">
        <f>xbarco!AC47/xbarco!AC$69*100</f>
        <v>3.8461538461538463</v>
      </c>
      <c r="AD47" s="7">
        <f>xbarco!AD47/xbarco!AD$69*100</f>
        <v>7.5</v>
      </c>
      <c r="AE47" s="7">
        <f>xbarco!AE47/xbarco!AE$69*100</f>
        <v>5.0909090909090908</v>
      </c>
      <c r="AF47" s="12">
        <f t="shared" si="6"/>
        <v>6.4762488130986107</v>
      </c>
      <c r="AG47" s="10">
        <f>xbarco!AG47/xbarco!AG$69*100</f>
        <v>0</v>
      </c>
      <c r="AH47" s="10">
        <f>xbarco!AH47/xbarco!AH$69*100</f>
        <v>0</v>
      </c>
      <c r="AI47" s="14">
        <f t="shared" si="7"/>
        <v>0</v>
      </c>
      <c r="AJ47" s="7">
        <f>xbarco!AJ47/xbarco!AJ$69*100</f>
        <v>0</v>
      </c>
      <c r="AK47" s="7">
        <f>xbarco!AK47/xbarco!AK$69*100</f>
        <v>3.7037037037037033</v>
      </c>
      <c r="AL47" s="7">
        <f>xbarco!AL47/xbarco!AL$69*100</f>
        <v>0</v>
      </c>
      <c r="AM47" s="7">
        <f>xbarco!AM47/xbarco!AM$69*100</f>
        <v>3.0612244897959182</v>
      </c>
      <c r="AN47" s="7">
        <f>xbarco!AN47/xbarco!AN$69*100</f>
        <v>0</v>
      </c>
      <c r="AO47" s="7">
        <f>xbarco!AO47/xbarco!AO$69*100</f>
        <v>2.0618556701030926</v>
      </c>
      <c r="AP47" s="7">
        <f>xbarco!AP47/xbarco!AP$69*100</f>
        <v>0</v>
      </c>
      <c r="AQ47" s="7">
        <f>xbarco!AQ47/xbarco!AQ$69*100</f>
        <v>3.2110091743119269</v>
      </c>
      <c r="AR47" s="7">
        <f>xbarco!AR47/xbarco!AR$69*100</f>
        <v>0</v>
      </c>
      <c r="AS47" s="7">
        <f>xbarco!AS47/xbarco!AS$69*100</f>
        <v>1.3422818791946309</v>
      </c>
      <c r="AT47" s="7">
        <f>xbarco!AT47/xbarco!AT$69*100</f>
        <v>0.98039215686274506</v>
      </c>
      <c r="AU47" s="7">
        <f>xbarco!AU47/xbarco!AU$69*100</f>
        <v>1.5037593984962405</v>
      </c>
      <c r="AV47" s="12">
        <f t="shared" si="8"/>
        <v>2.3618072361171087</v>
      </c>
      <c r="AW47" s="7">
        <f>xbarco!AW47/xbarco!AW$69*100</f>
        <v>0.84745762711864403</v>
      </c>
      <c r="AX47" s="7">
        <f>xbarco!AX47/xbarco!AX$69*100</f>
        <v>2.9761904761904758</v>
      </c>
      <c r="AY47" s="7">
        <f>xbarco!AY47/xbarco!AY$69*100</f>
        <v>0</v>
      </c>
      <c r="AZ47" s="7">
        <f>xbarco!AZ47/xbarco!AZ$69*100</f>
        <v>0</v>
      </c>
      <c r="BA47" s="7">
        <f>xbarco!BA47/xbarco!BA$69*100</f>
        <v>1.8181818181818181</v>
      </c>
      <c r="BB47" s="7">
        <f>xbarco!BB47/xbarco!BB$69*100</f>
        <v>5.6338028169014089</v>
      </c>
      <c r="BC47" s="7">
        <f>xbarco!BC47/xbarco!BC$69*100</f>
        <v>0</v>
      </c>
      <c r="BD47" s="7">
        <f>xbarco!BD47/xbarco!BD$69*100</f>
        <v>1.9230769230769231</v>
      </c>
      <c r="BE47" s="7">
        <f>xbarco!BE47/xbarco!BE$69*100</f>
        <v>2.1739130434782608</v>
      </c>
      <c r="BF47" s="7">
        <f>xbarco!BF47/xbarco!BF$69*100</f>
        <v>1.2658227848101267</v>
      </c>
      <c r="BG47" s="7">
        <f>xbarco!BG47/xbarco!BG$69*100</f>
        <v>0</v>
      </c>
      <c r="BH47" s="7">
        <f>xbarco!BH47/xbarco!BH$69*100</f>
        <v>0.78125</v>
      </c>
      <c r="BI47" s="12">
        <f t="shared" si="9"/>
        <v>1.6819826345134172</v>
      </c>
      <c r="BJ47" s="10">
        <f>xbarco!BJ47/xbarco!BJ$69*100</f>
        <v>0.49261083743842365</v>
      </c>
      <c r="BK47" s="10">
        <f>xbarco!BK47/xbarco!BK$69*100</f>
        <v>1.7619925691482043</v>
      </c>
      <c r="BL47" s="10">
        <f>xbarco!BL47/xbarco!BL$69*100</f>
        <v>12.728444505823319</v>
      </c>
      <c r="BM47" s="10">
        <f>xbarco!BM47/xbarco!BM$69*100</f>
        <v>2.5054261107422127</v>
      </c>
      <c r="BN47" s="10">
        <f>xbarco!BN47/xbarco!BN$69*100</f>
        <v>9.3991671624033302</v>
      </c>
      <c r="BO47" s="10">
        <f>xbarco!BO47/xbarco!BO$69*100</f>
        <v>7.9365079365079376</v>
      </c>
      <c r="BP47" s="10">
        <f>xbarco!BP47/xbarco!BP$69*100</f>
        <v>9.5057034220532337</v>
      </c>
      <c r="BQ47" s="10"/>
      <c r="BR47" s="10">
        <f>xbarco!BR47/xbarco!BR$69*100</f>
        <v>1.9746870425466685</v>
      </c>
      <c r="BS47" s="10">
        <f>xbarco!BS47/xbarco!BS$69*100</f>
        <v>0</v>
      </c>
      <c r="BT47" s="10">
        <f>xbarco!BT47/xbarco!BT$69*100</f>
        <v>1.8862865769652775</v>
      </c>
      <c r="BU47" s="10">
        <f>xbarco!BU47/xbarco!BU$69*100</f>
        <v>1.6581346609738046</v>
      </c>
      <c r="BV47" s="10">
        <f>xbarco!BV47/xbarco!BV$69*100</f>
        <v>8.4033613445378155</v>
      </c>
      <c r="BW47" s="10">
        <f>xbarco!BW47/xbarco!BW$69*100</f>
        <v>10.25221387736801</v>
      </c>
      <c r="BX47" s="14">
        <f t="shared" si="10"/>
        <v>5.2695796958852492</v>
      </c>
      <c r="BY47" s="7">
        <f>xbarco!BY47/xbarco!BY$69*100</f>
        <v>0</v>
      </c>
      <c r="BZ47" s="7">
        <f>xbarco!BZ47/xbarco!BZ$69*100</f>
        <v>9.3333333333333339</v>
      </c>
      <c r="CA47" s="7">
        <f>xbarco!CA47/xbarco!CA$69*100</f>
        <v>3.3898305084745761</v>
      </c>
      <c r="CB47" s="7">
        <f>xbarco!CB47/xbarco!CB$69*100</f>
        <v>1.1235955056179776</v>
      </c>
      <c r="CC47" s="7">
        <f>xbarco!CC47/xbarco!CC$69*100</f>
        <v>0</v>
      </c>
      <c r="CD47" s="7">
        <f>xbarco!CD47/xbarco!CD$69*100</f>
        <v>9.5238095238095237</v>
      </c>
      <c r="CE47" s="7">
        <f>xbarco!CE47/xbarco!CE$69*100</f>
        <v>0</v>
      </c>
      <c r="CF47" s="7">
        <f>xbarco!CF47/xbarco!CF$69*100</f>
        <v>4.10958904109589</v>
      </c>
      <c r="CG47" s="7"/>
      <c r="CH47" s="7"/>
      <c r="CI47" s="7">
        <f>xbarco!CI47/xbarco!CI$69*100</f>
        <v>5.5555555555555554</v>
      </c>
      <c r="CJ47" s="7">
        <f>xbarco!CJ47/xbarco!CJ$69*100</f>
        <v>10.465116279069768</v>
      </c>
      <c r="CK47" s="7">
        <f>xbarco!CK47/xbarco!CK$69*100</f>
        <v>0.90909090909090906</v>
      </c>
      <c r="CL47" s="7">
        <f>xbarco!CL47/xbarco!CL$69*100</f>
        <v>0</v>
      </c>
      <c r="CM47" s="7"/>
      <c r="CN47" s="7">
        <f>xbarco!CN47/xbarco!CN$69*100</f>
        <v>0</v>
      </c>
      <c r="CO47" s="7">
        <f>xbarco!CO47/xbarco!CO$69*100</f>
        <v>1.9230769230769231</v>
      </c>
      <c r="CP47" s="12">
        <f t="shared" si="11"/>
        <v>3.3094998270803182</v>
      </c>
      <c r="DC47" s="6"/>
      <c r="DD47" s="63">
        <f>xbarco!DD47/xbarco!DD$69*100</f>
        <v>0</v>
      </c>
      <c r="DE47" s="63">
        <f>xbarco!DE47/xbarco!DE$69*100</f>
        <v>0</v>
      </c>
      <c r="DF47" s="63">
        <f>xbarco!DF47/xbarco!DF$69*100</f>
        <v>0</v>
      </c>
      <c r="DG47" s="63">
        <f>xbarco!DG47/xbarco!DG$69*100</f>
        <v>0</v>
      </c>
      <c r="DH47" s="63">
        <f>xbarco!DH47/xbarco!DH$69*100</f>
        <v>0.79365079365079361</v>
      </c>
      <c r="DI47" s="63">
        <f>xbarco!DI47/xbarco!DI$69*100</f>
        <v>0</v>
      </c>
      <c r="DJ47" s="63">
        <f>xbarco!DJ47/xbarco!DJ$69*100</f>
        <v>0</v>
      </c>
      <c r="DK47" s="63">
        <f>xbarco!DK47/xbarco!DK$69*100</f>
        <v>0</v>
      </c>
      <c r="DL47" s="63">
        <f>xbarco!DL47/xbarco!DL$69*100</f>
        <v>0</v>
      </c>
      <c r="DM47" s="63">
        <f>xbarco!DM47/xbarco!DM$69*100</f>
        <v>3.0674846625766872</v>
      </c>
      <c r="DN47" s="63">
        <f>xbarco!DN47/xbarco!DN$69*100</f>
        <v>2.2727272727272729</v>
      </c>
      <c r="DO47" s="63">
        <f>xbarco!DO47/xbarco!DO$69*100</f>
        <v>1.8518518518518516</v>
      </c>
      <c r="DP47" s="61"/>
    </row>
    <row r="48" spans="1:120">
      <c r="A48">
        <v>40</v>
      </c>
      <c r="B48" s="7">
        <f>xbarco!B48/xbarco!B$69*100</f>
        <v>0</v>
      </c>
      <c r="C48" s="7">
        <f>xbarco!C48/xbarco!C$69*100</f>
        <v>4.10958904109589</v>
      </c>
      <c r="D48" s="7">
        <f>xbarco!D48/xbarco!D$69*100</f>
        <v>0</v>
      </c>
      <c r="E48" s="7">
        <f>xbarco!E48/xbarco!E$69*100</f>
        <v>3.8461538461538463</v>
      </c>
      <c r="F48" s="7">
        <f>xbarco!F48/xbarco!F$69*100</f>
        <v>0</v>
      </c>
      <c r="G48" s="7">
        <f>xbarco!G48/xbarco!G$69*100</f>
        <v>1.0101010101010102</v>
      </c>
      <c r="H48" s="7">
        <f>xbarco!H48/xbarco!H$69*100</f>
        <v>0</v>
      </c>
      <c r="I48" s="7">
        <f>xbarco!I48/xbarco!I$69*100</f>
        <v>0</v>
      </c>
      <c r="J48" s="7">
        <f>xbarco!J48/xbarco!J$69*100</f>
        <v>0.37878787878787878</v>
      </c>
      <c r="K48" s="12">
        <f t="shared" si="4"/>
        <v>0.58246674685030841</v>
      </c>
      <c r="L48" s="7">
        <f>xbarco!L48/xbarco!L$69*100</f>
        <v>0</v>
      </c>
      <c r="M48" s="7">
        <f>xbarco!M48/xbarco!M$69*100</f>
        <v>8.59375</v>
      </c>
      <c r="N48" s="7">
        <f>xbarco!N48/xbarco!N$69*100</f>
        <v>0</v>
      </c>
      <c r="O48" s="7">
        <f>xbarco!O48/xbarco!O$69*100</f>
        <v>6.6115702479338845</v>
      </c>
      <c r="P48" s="7">
        <f>xbarco!P48/xbarco!P$69*100</f>
        <v>0.96153846153846156</v>
      </c>
      <c r="Q48" s="7">
        <f>xbarco!Q48/xbarco!Q$69*100</f>
        <v>2.1276595744680851</v>
      </c>
      <c r="R48" s="7">
        <f>xbarco!R48/xbarco!R$69*100</f>
        <v>0</v>
      </c>
      <c r="S48" s="7">
        <f>xbarco!S48/xbarco!S$69*100</f>
        <v>0</v>
      </c>
      <c r="T48" s="7">
        <f>xbarco!T48/xbarco!T$69*100</f>
        <v>0</v>
      </c>
      <c r="U48" s="7">
        <f>xbarco!U48/xbarco!U$69*100</f>
        <v>0</v>
      </c>
      <c r="V48" s="12">
        <f t="shared" si="5"/>
        <v>0.64574084007111088</v>
      </c>
      <c r="W48" s="7">
        <f>xbarco!W48/xbarco!W$69*100</f>
        <v>3.125</v>
      </c>
      <c r="X48" s="7">
        <f>xbarco!X48/xbarco!X$69*100</f>
        <v>7.042253521126761</v>
      </c>
      <c r="Y48" s="7">
        <f>xbarco!Y48/xbarco!Y$69*100</f>
        <v>0</v>
      </c>
      <c r="Z48" s="7">
        <f>xbarco!Z48/xbarco!Z$69*100</f>
        <v>4.3795620437956204</v>
      </c>
      <c r="AA48" s="7">
        <f>xbarco!AA48/xbarco!AA$69*100</f>
        <v>1.8867924528301887</v>
      </c>
      <c r="AB48" s="7">
        <f>xbarco!AB48/xbarco!AB$69*100</f>
        <v>9.6153846153846168</v>
      </c>
      <c r="AC48" s="7">
        <f>xbarco!AC48/xbarco!AC$69*100</f>
        <v>0</v>
      </c>
      <c r="AD48" s="7">
        <f>xbarco!AD48/xbarco!AD$69*100</f>
        <v>9.1666666666666661</v>
      </c>
      <c r="AE48" s="7">
        <f>xbarco!AE48/xbarco!AE$69*100</f>
        <v>5.5151515151515156</v>
      </c>
      <c r="AF48" s="12">
        <f t="shared" si="6"/>
        <v>6.9763384649745115</v>
      </c>
      <c r="AG48" s="10">
        <f>xbarco!AG48/xbarco!AG$69*100</f>
        <v>0</v>
      </c>
      <c r="AH48" s="10">
        <f>xbarco!AH48/xbarco!AH$69*100</f>
        <v>0</v>
      </c>
      <c r="AI48" s="14">
        <f t="shared" si="7"/>
        <v>0</v>
      </c>
      <c r="AJ48" s="7">
        <f>xbarco!AJ48/xbarco!AJ$69*100</f>
        <v>0</v>
      </c>
      <c r="AK48" s="7">
        <f>xbarco!AK48/xbarco!AK$69*100</f>
        <v>5.8201058201058196</v>
      </c>
      <c r="AL48" s="7">
        <f>xbarco!AL48/xbarco!AL$69*100</f>
        <v>0</v>
      </c>
      <c r="AM48" s="7">
        <f>xbarco!AM48/xbarco!AM$69*100</f>
        <v>1.5306122448979591</v>
      </c>
      <c r="AN48" s="7">
        <f>xbarco!AN48/xbarco!AN$69*100</f>
        <v>0</v>
      </c>
      <c r="AO48" s="7">
        <f>xbarco!AO48/xbarco!AO$69*100</f>
        <v>1.5463917525773196</v>
      </c>
      <c r="AP48" s="7">
        <f>xbarco!AP48/xbarco!AP$69*100</f>
        <v>0</v>
      </c>
      <c r="AQ48" s="7">
        <f>xbarco!AQ48/xbarco!AQ$69*100</f>
        <v>0.45871559633027525</v>
      </c>
      <c r="AR48" s="7">
        <f>xbarco!AR48/xbarco!AR$69*100</f>
        <v>0</v>
      </c>
      <c r="AS48" s="7">
        <f>xbarco!AS48/xbarco!AS$69*100</f>
        <v>0</v>
      </c>
      <c r="AT48" s="7">
        <f>xbarco!AT48/xbarco!AT$69*100</f>
        <v>0</v>
      </c>
      <c r="AU48" s="7">
        <f>xbarco!AU48/xbarco!AU$69*100</f>
        <v>4.5112781954887211</v>
      </c>
      <c r="AV48" s="12">
        <f t="shared" si="8"/>
        <v>2.1544894976819622</v>
      </c>
      <c r="AW48" s="7">
        <f>xbarco!AW48/xbarco!AW$69*100</f>
        <v>0.84745762711864403</v>
      </c>
      <c r="AX48" s="7">
        <f>xbarco!AX48/xbarco!AX$69*100</f>
        <v>0.59523809523809523</v>
      </c>
      <c r="AY48" s="7">
        <f>xbarco!AY48/xbarco!AY$69*100</f>
        <v>0</v>
      </c>
      <c r="AZ48" s="7">
        <f>xbarco!AZ48/xbarco!AZ$69*100</f>
        <v>0</v>
      </c>
      <c r="BA48" s="7">
        <f>xbarco!BA48/xbarco!BA$69*100</f>
        <v>0</v>
      </c>
      <c r="BB48" s="7">
        <f>xbarco!BB48/xbarco!BB$69*100</f>
        <v>2.8169014084507045</v>
      </c>
      <c r="BC48" s="7">
        <f>xbarco!BC48/xbarco!BC$69*100</f>
        <v>0</v>
      </c>
      <c r="BD48" s="7">
        <f>xbarco!BD48/xbarco!BD$69*100</f>
        <v>0.64102564102564097</v>
      </c>
      <c r="BE48" s="7">
        <f>xbarco!BE48/xbarco!BE$69*100</f>
        <v>0</v>
      </c>
      <c r="BF48" s="7">
        <f>xbarco!BF48/xbarco!BF$69*100</f>
        <v>0.63291139240506333</v>
      </c>
      <c r="BG48" s="7">
        <f>xbarco!BG48/xbarco!BG$69*100</f>
        <v>0</v>
      </c>
      <c r="BH48" s="7">
        <f>xbarco!BH48/xbarco!BH$69*100</f>
        <v>0.78125</v>
      </c>
      <c r="BI48" s="12">
        <f t="shared" si="9"/>
        <v>0.7801832045527245</v>
      </c>
      <c r="BJ48" s="10">
        <f>xbarco!BJ48/xbarco!BJ$69*100</f>
        <v>0.49261083743842365</v>
      </c>
      <c r="BK48" s="10">
        <f>xbarco!BK48/xbarco!BK$69*100</f>
        <v>1.2483831016925828</v>
      </c>
      <c r="BL48" s="10">
        <f>xbarco!BL48/xbarco!BL$69*100</f>
        <v>9.0917460755880857</v>
      </c>
      <c r="BM48" s="10">
        <f>xbarco!BM48/xbarco!BM$69*100</f>
        <v>1.2527130553711063</v>
      </c>
      <c r="BN48" s="10">
        <f>xbarco!BN48/xbarco!BN$69*100</f>
        <v>7.709696609161214</v>
      </c>
      <c r="BO48" s="10">
        <f>xbarco!BO48/xbarco!BO$69*100</f>
        <v>6.3492063492063506</v>
      </c>
      <c r="BP48" s="10">
        <f>xbarco!BP48/xbarco!BP$69*100</f>
        <v>7.6045627376425866</v>
      </c>
      <c r="BQ48" s="10"/>
      <c r="BR48" s="10">
        <f>xbarco!BR48/xbarco!BR$69*100</f>
        <v>1.3990785081677686</v>
      </c>
      <c r="BS48" s="10">
        <f>xbarco!BS48/xbarco!BS$69*100</f>
        <v>0.45248868778280549</v>
      </c>
      <c r="BT48" s="10">
        <f>xbarco!BT48/xbarco!BT$69*100</f>
        <v>1.3364462080401267</v>
      </c>
      <c r="BU48" s="10">
        <f>xbarco!BU48/xbarco!BU$69*100</f>
        <v>1.0144705731696273</v>
      </c>
      <c r="BV48" s="10">
        <f>xbarco!BV48/xbarco!BV$69*100</f>
        <v>7.5630252100840334</v>
      </c>
      <c r="BW48" s="10">
        <f>xbarco!BW48/xbarco!BW$69*100</f>
        <v>7.2637596681986345</v>
      </c>
      <c r="BX48" s="14">
        <f t="shared" si="10"/>
        <v>4.0598605862725652</v>
      </c>
      <c r="BY48" s="7">
        <f>xbarco!BY48/xbarco!BY$69*100</f>
        <v>4</v>
      </c>
      <c r="BZ48" s="7">
        <f>xbarco!BZ48/xbarco!BZ$69*100</f>
        <v>4</v>
      </c>
      <c r="CA48" s="7">
        <f>xbarco!CA48/xbarco!CA$69*100</f>
        <v>0</v>
      </c>
      <c r="CB48" s="7">
        <f>xbarco!CB48/xbarco!CB$69*100</f>
        <v>4.4943820224719104</v>
      </c>
      <c r="CC48" s="7">
        <f>xbarco!CC48/xbarco!CC$69*100</f>
        <v>0</v>
      </c>
      <c r="CD48" s="7">
        <f>xbarco!CD48/xbarco!CD$69*100</f>
        <v>7.9365079365079358</v>
      </c>
      <c r="CE48" s="7">
        <f>xbarco!CE48/xbarco!CE$69*100</f>
        <v>0</v>
      </c>
      <c r="CF48" s="7">
        <f>xbarco!CF48/xbarco!CF$69*100</f>
        <v>2.7397260273972601</v>
      </c>
      <c r="CG48" s="7"/>
      <c r="CH48" s="7"/>
      <c r="CI48" s="7">
        <f>xbarco!CI48/xbarco!CI$69*100</f>
        <v>0</v>
      </c>
      <c r="CJ48" s="7">
        <f>xbarco!CJ48/xbarco!CJ$69*100</f>
        <v>3.4883720930232558</v>
      </c>
      <c r="CK48" s="7">
        <f>xbarco!CK48/xbarco!CK$69*100</f>
        <v>0</v>
      </c>
      <c r="CL48" s="7">
        <f>xbarco!CL48/xbarco!CL$69*100</f>
        <v>1.0101010101010102</v>
      </c>
      <c r="CM48" s="7"/>
      <c r="CN48" s="7">
        <f>xbarco!CN48/xbarco!CN$69*100</f>
        <v>2.7777777777777777</v>
      </c>
      <c r="CO48" s="7">
        <f>xbarco!CO48/xbarco!CO$69*100</f>
        <v>0.96153846153846156</v>
      </c>
      <c r="CP48" s="12">
        <f t="shared" si="11"/>
        <v>2.2434575234869722</v>
      </c>
      <c r="DC48" s="6"/>
      <c r="DD48" s="63">
        <f>xbarco!DD48/xbarco!DD$69*100</f>
        <v>0</v>
      </c>
      <c r="DE48" s="63">
        <f>xbarco!DE48/xbarco!DE$69*100</f>
        <v>0</v>
      </c>
      <c r="DF48" s="63">
        <f>xbarco!DF48/xbarco!DF$69*100</f>
        <v>0</v>
      </c>
      <c r="DG48" s="63">
        <f>xbarco!DG48/xbarco!DG$69*100</f>
        <v>0</v>
      </c>
      <c r="DH48" s="63">
        <f>xbarco!DH48/xbarco!DH$69*100</f>
        <v>0.79365079365079361</v>
      </c>
      <c r="DI48" s="63">
        <f>xbarco!DI48/xbarco!DI$69*100</f>
        <v>0</v>
      </c>
      <c r="DJ48" s="63">
        <f>xbarco!DJ48/xbarco!DJ$69*100</f>
        <v>0</v>
      </c>
      <c r="DK48" s="63">
        <f>xbarco!DK48/xbarco!DK$69*100</f>
        <v>0</v>
      </c>
      <c r="DL48" s="63">
        <f>xbarco!DL48/xbarco!DL$69*100</f>
        <v>0</v>
      </c>
      <c r="DM48" s="63">
        <f>xbarco!DM48/xbarco!DM$69*100</f>
        <v>0.61349693251533743</v>
      </c>
      <c r="DN48" s="63">
        <f>xbarco!DN48/xbarco!DN$69*100</f>
        <v>3.7878787878787881</v>
      </c>
      <c r="DO48" s="63">
        <f>xbarco!DO48/xbarco!DO$69*100</f>
        <v>0</v>
      </c>
      <c r="DP48" s="61"/>
    </row>
    <row r="49" spans="1:120">
      <c r="A49">
        <v>41</v>
      </c>
      <c r="B49" s="7">
        <f>xbarco!B49/xbarco!B$69*100</f>
        <v>0</v>
      </c>
      <c r="C49" s="7">
        <f>xbarco!C49/xbarco!C$69*100</f>
        <v>2.054794520547945</v>
      </c>
      <c r="D49" s="7">
        <f>xbarco!D49/xbarco!D$69*100</f>
        <v>0</v>
      </c>
      <c r="E49" s="7">
        <f>xbarco!E49/xbarco!E$69*100</f>
        <v>3.8461538461538463</v>
      </c>
      <c r="F49" s="7">
        <f>xbarco!F49/xbarco!F$69*100</f>
        <v>0</v>
      </c>
      <c r="G49" s="7">
        <f>xbarco!G49/xbarco!G$69*100</f>
        <v>0.50505050505050508</v>
      </c>
      <c r="H49" s="7">
        <f>xbarco!H49/xbarco!H$69*100</f>
        <v>0</v>
      </c>
      <c r="I49" s="7">
        <f>xbarco!I49/xbarco!I$69*100</f>
        <v>0.4784688995215311</v>
      </c>
      <c r="J49" s="7">
        <f>xbarco!J49/xbarco!J$69*100</f>
        <v>1.893939393939394</v>
      </c>
      <c r="K49" s="12">
        <f t="shared" si="4"/>
        <v>1.1397488929933055</v>
      </c>
      <c r="L49" s="7">
        <f>xbarco!L49/xbarco!L$69*100</f>
        <v>0</v>
      </c>
      <c r="M49" s="7">
        <f>xbarco!M49/xbarco!M$69*100</f>
        <v>6.25</v>
      </c>
      <c r="N49" s="7">
        <f>xbarco!N49/xbarco!N$69*100</f>
        <v>3.9215686274509802</v>
      </c>
      <c r="O49" s="7">
        <f>xbarco!O49/xbarco!O$69*100</f>
        <v>3.3057851239669422</v>
      </c>
      <c r="P49" s="7">
        <f>xbarco!P49/xbarco!P$69*100</f>
        <v>0</v>
      </c>
      <c r="Q49" s="7">
        <f>xbarco!Q49/xbarco!Q$69*100</f>
        <v>1.4184397163120568</v>
      </c>
      <c r="R49" s="7">
        <f>xbarco!R49/xbarco!R$69*100</f>
        <v>0</v>
      </c>
      <c r="S49" s="7">
        <f>xbarco!S49/xbarco!S$69*100</f>
        <v>0.65359477124183007</v>
      </c>
      <c r="T49" s="7">
        <f>xbarco!T49/xbarco!T$69*100</f>
        <v>0</v>
      </c>
      <c r="U49" s="7">
        <f>xbarco!U49/xbarco!U$69*100</f>
        <v>0</v>
      </c>
      <c r="V49" s="12">
        <f t="shared" si="5"/>
        <v>0.63663093942420379</v>
      </c>
      <c r="W49" s="7">
        <f>xbarco!W49/xbarco!W$69*100</f>
        <v>3.125</v>
      </c>
      <c r="X49" s="7">
        <f>xbarco!X49/xbarco!X$69*100</f>
        <v>7.042253521126761</v>
      </c>
      <c r="Y49" s="7">
        <f>xbarco!Y49/xbarco!Y$69*100</f>
        <v>0</v>
      </c>
      <c r="Z49" s="7">
        <f>xbarco!Z49/xbarco!Z$69*100</f>
        <v>2.1897810218978102</v>
      </c>
      <c r="AA49" s="7">
        <f>xbarco!AA49/xbarco!AA$69*100</f>
        <v>0</v>
      </c>
      <c r="AB49" s="7">
        <f>xbarco!AB49/xbarco!AB$69*100</f>
        <v>8.6538461538461533</v>
      </c>
      <c r="AC49" s="7">
        <f>xbarco!AC49/xbarco!AC$69*100</f>
        <v>0</v>
      </c>
      <c r="AD49" s="7">
        <f>xbarco!AD49/xbarco!AD$69*100</f>
        <v>3.3333333333333335</v>
      </c>
      <c r="AE49" s="7">
        <f>xbarco!AE49/xbarco!AE$69*100</f>
        <v>3.8181818181818183</v>
      </c>
      <c r="AF49" s="12">
        <f t="shared" si="6"/>
        <v>3.9557645783684685</v>
      </c>
      <c r="AG49" s="10">
        <f>xbarco!AG49/xbarco!AG$69*100</f>
        <v>0</v>
      </c>
      <c r="AH49" s="10">
        <f>xbarco!AH49/xbarco!AH$69*100</f>
        <v>0</v>
      </c>
      <c r="AI49" s="14">
        <f t="shared" si="7"/>
        <v>0</v>
      </c>
      <c r="AJ49" s="7">
        <f>xbarco!AJ49/xbarco!AJ$69*100</f>
        <v>0</v>
      </c>
      <c r="AK49" s="7">
        <f>xbarco!AK49/xbarco!AK$69*100</f>
        <v>5.2910052910052912</v>
      </c>
      <c r="AL49" s="7">
        <f>xbarco!AL49/xbarco!AL$69*100</f>
        <v>0</v>
      </c>
      <c r="AM49" s="7">
        <f>xbarco!AM49/xbarco!AM$69*100</f>
        <v>0.51020408163265307</v>
      </c>
      <c r="AN49" s="7">
        <f>xbarco!AN49/xbarco!AN$69*100</f>
        <v>0</v>
      </c>
      <c r="AO49" s="7">
        <f>xbarco!AO49/xbarco!AO$69*100</f>
        <v>2.5773195876288657</v>
      </c>
      <c r="AP49" s="7">
        <f>xbarco!AP49/xbarco!AP$69*100</f>
        <v>0</v>
      </c>
      <c r="AQ49" s="7">
        <f>xbarco!AQ49/xbarco!AQ$69*100</f>
        <v>0</v>
      </c>
      <c r="AR49" s="7">
        <f>xbarco!AR49/xbarco!AR$69*100</f>
        <v>0</v>
      </c>
      <c r="AS49" s="7">
        <f>xbarco!AS49/xbarco!AS$69*100</f>
        <v>0.67114093959731547</v>
      </c>
      <c r="AT49" s="7">
        <f>xbarco!AT49/xbarco!AT$69*100</f>
        <v>0</v>
      </c>
      <c r="AU49" s="7">
        <f>xbarco!AU49/xbarco!AU$69*100</f>
        <v>0.75187969924812026</v>
      </c>
      <c r="AV49" s="12">
        <f t="shared" si="8"/>
        <v>0.85117726082727663</v>
      </c>
      <c r="AW49" s="7">
        <f>xbarco!AW49/xbarco!AW$69*100</f>
        <v>0</v>
      </c>
      <c r="AX49" s="7">
        <f>xbarco!AX49/xbarco!AX$69*100</f>
        <v>1.1904761904761905</v>
      </c>
      <c r="AY49" s="7">
        <f>xbarco!AY49/xbarco!AY$69*100</f>
        <v>0</v>
      </c>
      <c r="AZ49" s="7">
        <f>xbarco!AZ49/xbarco!AZ$69*100</f>
        <v>0</v>
      </c>
      <c r="BA49" s="7">
        <f>xbarco!BA49/xbarco!BA$69*100</f>
        <v>0</v>
      </c>
      <c r="BB49" s="7">
        <f>xbarco!BB49/xbarco!BB$69*100</f>
        <v>2.8169014084507045</v>
      </c>
      <c r="BC49" s="7">
        <f>xbarco!BC49/xbarco!BC$69*100</f>
        <v>0</v>
      </c>
      <c r="BD49" s="7">
        <f>xbarco!BD49/xbarco!BD$69*100</f>
        <v>0.64102564102564097</v>
      </c>
      <c r="BE49" s="7">
        <f>xbarco!BE49/xbarco!BE$69*100</f>
        <v>0</v>
      </c>
      <c r="BF49" s="7">
        <f>xbarco!BF49/xbarco!BF$69*100</f>
        <v>1.89873417721519</v>
      </c>
      <c r="BG49" s="7">
        <f>xbarco!BG49/xbarco!BG$69*100</f>
        <v>0</v>
      </c>
      <c r="BH49" s="7">
        <f>xbarco!BH49/xbarco!BH$69*100</f>
        <v>0</v>
      </c>
      <c r="BI49" s="12">
        <f t="shared" si="9"/>
        <v>0.53567896901214607</v>
      </c>
      <c r="BJ49" s="10">
        <f>xbarco!BJ49/xbarco!BJ$69*100</f>
        <v>0.49261083743842365</v>
      </c>
      <c r="BK49" s="10">
        <f>xbarco!BK49/xbarco!BK$69*100</f>
        <v>0.89390394936012108</v>
      </c>
      <c r="BL49" s="10">
        <f>xbarco!BL49/xbarco!BL$69*100</f>
        <v>7.4575334898494674</v>
      </c>
      <c r="BM49" s="10">
        <f>xbarco!BM49/xbarco!BM$69*100</f>
        <v>1.8790695830566595</v>
      </c>
      <c r="BN49" s="10">
        <f>xbarco!BN49/xbarco!BN$69*100</f>
        <v>5.5205234979179068</v>
      </c>
      <c r="BO49" s="10">
        <f>xbarco!BO49/xbarco!BO$69*100</f>
        <v>1.5873015873015877</v>
      </c>
      <c r="BP49" s="10">
        <f>xbarco!BP49/xbarco!BP$69*100</f>
        <v>6.0836501901140707</v>
      </c>
      <c r="BQ49" s="10"/>
      <c r="BR49" s="10">
        <f>xbarco!BR49/xbarco!BR$69*100</f>
        <v>1.001809302144822</v>
      </c>
      <c r="BS49" s="10">
        <f>xbarco!BS49/xbarco!BS$69*100</f>
        <v>0.45248868778280549</v>
      </c>
      <c r="BT49" s="10">
        <f>xbarco!BT49/xbarco!BT$69*100</f>
        <v>0.95696148230033762</v>
      </c>
      <c r="BU49" s="10">
        <f>xbarco!BU49/xbarco!BU$69*100</f>
        <v>1.1067349227122099</v>
      </c>
      <c r="BV49" s="10">
        <f>xbarco!BV49/xbarco!BV$69*100</f>
        <v>5.0420168067226889</v>
      </c>
      <c r="BW49" s="10">
        <f>xbarco!BW49/xbarco!BW$69*100</f>
        <v>5.2012106266113678</v>
      </c>
      <c r="BX49" s="14">
        <f t="shared" si="10"/>
        <v>2.8981396125624976</v>
      </c>
      <c r="BY49" s="7">
        <f>xbarco!BY49/xbarco!BY$69*100</f>
        <v>0</v>
      </c>
      <c r="BZ49" s="7">
        <f>xbarco!BZ49/xbarco!BZ$69*100</f>
        <v>0</v>
      </c>
      <c r="CA49" s="7">
        <f>xbarco!CA49/xbarco!CA$69*100</f>
        <v>0</v>
      </c>
      <c r="CB49" s="7">
        <f>xbarco!CB49/xbarco!CB$69*100</f>
        <v>3.3707865168539324</v>
      </c>
      <c r="CC49" s="7">
        <f>xbarco!CC49/xbarco!CC$69*100</f>
        <v>0</v>
      </c>
      <c r="CD49" s="7">
        <f>xbarco!CD49/xbarco!CD$69*100</f>
        <v>3.1746031746031744</v>
      </c>
      <c r="CE49" s="7">
        <f>xbarco!CE49/xbarco!CE$69*100</f>
        <v>0</v>
      </c>
      <c r="CF49" s="7">
        <f>xbarco!CF49/xbarco!CF$69*100</f>
        <v>1.3698630136986301</v>
      </c>
      <c r="CG49" s="7"/>
      <c r="CH49" s="7"/>
      <c r="CI49" s="7">
        <f>xbarco!CI49/xbarco!CI$69*100</f>
        <v>5.5555555555555554</v>
      </c>
      <c r="CJ49" s="7">
        <f>xbarco!CJ49/xbarco!CJ$69*100</f>
        <v>3.4883720930232558</v>
      </c>
      <c r="CK49" s="7">
        <f>xbarco!CK49/xbarco!CK$69*100</f>
        <v>0</v>
      </c>
      <c r="CL49" s="7">
        <f>xbarco!CL49/xbarco!CL$69*100</f>
        <v>1.0101010101010102</v>
      </c>
      <c r="CM49" s="7"/>
      <c r="CN49" s="7">
        <f>xbarco!CN49/xbarco!CN$69*100</f>
        <v>0</v>
      </c>
      <c r="CO49" s="7">
        <f>xbarco!CO49/xbarco!CO$69*100</f>
        <v>1.9230769230769231</v>
      </c>
      <c r="CP49" s="12">
        <f t="shared" si="11"/>
        <v>1.420882734779463</v>
      </c>
      <c r="DC49" s="6"/>
      <c r="DD49" s="63">
        <f>xbarco!DD49/xbarco!DD$69*100</f>
        <v>0</v>
      </c>
      <c r="DE49" s="63">
        <f>xbarco!DE49/xbarco!DE$69*100</f>
        <v>0</v>
      </c>
      <c r="DF49" s="63">
        <f>xbarco!DF49/xbarco!DF$69*100</f>
        <v>0</v>
      </c>
      <c r="DG49" s="63">
        <f>xbarco!DG49/xbarco!DG$69*100</f>
        <v>0</v>
      </c>
      <c r="DH49" s="63">
        <f>xbarco!DH49/xbarco!DH$69*100</f>
        <v>0.79365079365079361</v>
      </c>
      <c r="DI49" s="63">
        <f>xbarco!DI49/xbarco!DI$69*100</f>
        <v>0</v>
      </c>
      <c r="DJ49" s="63">
        <f>xbarco!DJ49/xbarco!DJ$69*100</f>
        <v>0</v>
      </c>
      <c r="DK49" s="63">
        <f>xbarco!DK49/xbarco!DK$69*100</f>
        <v>0</v>
      </c>
      <c r="DL49" s="63">
        <f>xbarco!DL49/xbarco!DL$69*100</f>
        <v>0</v>
      </c>
      <c r="DM49" s="63">
        <f>xbarco!DM49/xbarco!DM$69*100</f>
        <v>1.2269938650306749</v>
      </c>
      <c r="DN49" s="63">
        <f>xbarco!DN49/xbarco!DN$69*100</f>
        <v>0.75757575757575757</v>
      </c>
      <c r="DO49" s="63">
        <f>xbarco!DO49/xbarco!DO$69*100</f>
        <v>0</v>
      </c>
      <c r="DP49" s="61"/>
    </row>
    <row r="50" spans="1:120">
      <c r="A50">
        <v>42</v>
      </c>
      <c r="B50" s="7">
        <f>xbarco!B50/xbarco!B$69*100</f>
        <v>1</v>
      </c>
      <c r="C50" s="7">
        <f>xbarco!C50/xbarco!C$69*100</f>
        <v>2.7397260273972601</v>
      </c>
      <c r="D50" s="7">
        <f>xbarco!D50/xbarco!D$69*100</f>
        <v>0</v>
      </c>
      <c r="E50" s="7">
        <f>xbarco!E50/xbarco!E$69*100</f>
        <v>2.8846153846153846</v>
      </c>
      <c r="F50" s="7">
        <f>xbarco!F50/xbarco!F$69*100</f>
        <v>0</v>
      </c>
      <c r="G50" s="7">
        <f>xbarco!G50/xbarco!G$69*100</f>
        <v>0.50505050505050508</v>
      </c>
      <c r="H50" s="7">
        <f>xbarco!H50/xbarco!H$69*100</f>
        <v>0</v>
      </c>
      <c r="I50" s="7">
        <f>xbarco!I50/xbarco!I$69*100</f>
        <v>0.4784688995215311</v>
      </c>
      <c r="J50" s="7">
        <f>xbarco!J50/xbarco!J$69*100</f>
        <v>0</v>
      </c>
      <c r="K50" s="12">
        <f t="shared" si="4"/>
        <v>0.47743037057204324</v>
      </c>
      <c r="L50" s="7">
        <f>xbarco!L50/xbarco!L$69*100</f>
        <v>6.25</v>
      </c>
      <c r="M50" s="7">
        <f>xbarco!M50/xbarco!M$69*100</f>
        <v>1.5625</v>
      </c>
      <c r="N50" s="7">
        <f>xbarco!N50/xbarco!N$69*100</f>
        <v>0</v>
      </c>
      <c r="O50" s="7">
        <f>xbarco!O50/xbarco!O$69*100</f>
        <v>4.1322314049586781</v>
      </c>
      <c r="P50" s="7">
        <f>xbarco!P50/xbarco!P$69*100</f>
        <v>0</v>
      </c>
      <c r="Q50" s="7">
        <f>xbarco!Q50/xbarco!Q$69*100</f>
        <v>0.70921985815602839</v>
      </c>
      <c r="R50" s="7">
        <f>xbarco!R50/xbarco!R$69*100</f>
        <v>0</v>
      </c>
      <c r="S50" s="7">
        <f>xbarco!S50/xbarco!S$69*100</f>
        <v>1.9607843137254901</v>
      </c>
      <c r="T50" s="7">
        <f>xbarco!T50/xbarco!T$69*100</f>
        <v>0</v>
      </c>
      <c r="U50" s="7">
        <f>xbarco!U50/xbarco!U$69*100</f>
        <v>1.8867924528301887</v>
      </c>
      <c r="V50" s="12">
        <f t="shared" si="5"/>
        <v>1.8756728421045366</v>
      </c>
      <c r="W50" s="7">
        <f>xbarco!W50/xbarco!W$69*100</f>
        <v>0</v>
      </c>
      <c r="X50" s="7">
        <f>xbarco!X50/xbarco!X$69*100</f>
        <v>1.4084507042253522</v>
      </c>
      <c r="Y50" s="7">
        <f>xbarco!Y50/xbarco!Y$69*100</f>
        <v>0</v>
      </c>
      <c r="Z50" s="7">
        <f>xbarco!Z50/xbarco!Z$69*100</f>
        <v>4.3795620437956204</v>
      </c>
      <c r="AA50" s="7">
        <f>xbarco!AA50/xbarco!AA$69*100</f>
        <v>3.7735849056603774</v>
      </c>
      <c r="AB50" s="7">
        <f>xbarco!AB50/xbarco!AB$69*100</f>
        <v>3.8461538461538463</v>
      </c>
      <c r="AC50" s="7">
        <f>xbarco!AC50/xbarco!AC$69*100</f>
        <v>7.6923076923076925</v>
      </c>
      <c r="AD50" s="7">
        <f>xbarco!AD50/xbarco!AD$69*100</f>
        <v>0.83333333333333337</v>
      </c>
      <c r="AE50" s="7">
        <f>xbarco!AE50/xbarco!AE$69*100</f>
        <v>2.6868686868686869</v>
      </c>
      <c r="AF50" s="12">
        <f t="shared" si="6"/>
        <v>5.5418070256096179</v>
      </c>
      <c r="AG50" s="10">
        <f>xbarco!AG50/xbarco!AG$69*100</f>
        <v>0</v>
      </c>
      <c r="AH50" s="10">
        <f>xbarco!AH50/xbarco!AH$69*100</f>
        <v>0</v>
      </c>
      <c r="AI50" s="14">
        <f t="shared" si="7"/>
        <v>0</v>
      </c>
      <c r="AJ50" s="7">
        <f>xbarco!AJ50/xbarco!AJ$69*100</f>
        <v>0</v>
      </c>
      <c r="AK50" s="7">
        <f>xbarco!AK50/xbarco!AK$69*100</f>
        <v>3.7037037037037033</v>
      </c>
      <c r="AL50" s="7">
        <f>xbarco!AL50/xbarco!AL$69*100</f>
        <v>0</v>
      </c>
      <c r="AM50" s="7">
        <f>xbarco!AM50/xbarco!AM$69*100</f>
        <v>1.5306122448979591</v>
      </c>
      <c r="AN50" s="7">
        <f>xbarco!AN50/xbarco!AN$69*100</f>
        <v>0</v>
      </c>
      <c r="AO50" s="7">
        <f>xbarco!AO50/xbarco!AO$69*100</f>
        <v>0.51546391752577314</v>
      </c>
      <c r="AP50" s="7">
        <f>xbarco!AP50/xbarco!AP$69*100</f>
        <v>0</v>
      </c>
      <c r="AQ50" s="7">
        <f>xbarco!AQ50/xbarco!AQ$69*100</f>
        <v>0.91743119266055051</v>
      </c>
      <c r="AR50" s="7">
        <f>xbarco!AR50/xbarco!AR$69*100</f>
        <v>0</v>
      </c>
      <c r="AS50" s="7">
        <f>xbarco!AS50/xbarco!AS$69*100</f>
        <v>0.67114093959731547</v>
      </c>
      <c r="AT50" s="7">
        <f>xbarco!AT50/xbarco!AT$69*100</f>
        <v>0</v>
      </c>
      <c r="AU50" s="7">
        <f>xbarco!AU50/xbarco!AU$69*100</f>
        <v>0.75187969924812026</v>
      </c>
      <c r="AV50" s="12">
        <f t="shared" si="8"/>
        <v>0.86444999112855681</v>
      </c>
      <c r="AW50" s="7">
        <f>xbarco!AW50/xbarco!AW$69*100</f>
        <v>0.84745762711864403</v>
      </c>
      <c r="AX50" s="7">
        <f>xbarco!AX50/xbarco!AX$69*100</f>
        <v>1.1904761904761905</v>
      </c>
      <c r="AY50" s="7">
        <f>xbarco!AY50/xbarco!AY$69*100</f>
        <v>0</v>
      </c>
      <c r="AZ50" s="7">
        <f>xbarco!AZ50/xbarco!AZ$69*100</f>
        <v>0</v>
      </c>
      <c r="BA50" s="7">
        <f>xbarco!BA50/xbarco!BA$69*100</f>
        <v>0</v>
      </c>
      <c r="BB50" s="7">
        <f>xbarco!BB50/xbarco!BB$69*100</f>
        <v>3.5211267605633805</v>
      </c>
      <c r="BC50" s="7">
        <f>xbarco!BC50/xbarco!BC$69*100</f>
        <v>0</v>
      </c>
      <c r="BD50" s="7">
        <f>xbarco!BD50/xbarco!BD$69*100</f>
        <v>0.64102564102564097</v>
      </c>
      <c r="BE50" s="7">
        <f>xbarco!BE50/xbarco!BE$69*100</f>
        <v>0</v>
      </c>
      <c r="BF50" s="7">
        <f>xbarco!BF50/xbarco!BF$69*100</f>
        <v>0.63291139240506333</v>
      </c>
      <c r="BG50" s="7">
        <f>xbarco!BG50/xbarco!BG$69*100</f>
        <v>0</v>
      </c>
      <c r="BH50" s="7">
        <f>xbarco!BH50/xbarco!BH$69*100</f>
        <v>0</v>
      </c>
      <c r="BI50" s="12">
        <f t="shared" si="9"/>
        <v>0.45658591908553542</v>
      </c>
      <c r="BJ50" s="10">
        <f>xbarco!BJ50/xbarco!BJ$69*100</f>
        <v>0.49261083743842365</v>
      </c>
      <c r="BK50" s="10">
        <f>xbarco!BK50/xbarco!BK$69*100</f>
        <v>0.9752029723407184</v>
      </c>
      <c r="BL50" s="10">
        <f>xbarco!BL50/xbarco!BL$69*100</f>
        <v>5.3399622519909773</v>
      </c>
      <c r="BM50" s="10">
        <f>xbarco!BM50/xbarco!BM$69*100</f>
        <v>0</v>
      </c>
      <c r="BN50" s="10">
        <f>xbarco!BN50/xbarco!BN$69*100</f>
        <v>6.0226055919095778</v>
      </c>
      <c r="BO50" s="10">
        <f>xbarco!BO50/xbarco!BO$69*100</f>
        <v>2.3809523809523814</v>
      </c>
      <c r="BP50" s="10">
        <f>xbarco!BP50/xbarco!BP$69*100</f>
        <v>3.8022813688212933</v>
      </c>
      <c r="BQ50" s="10"/>
      <c r="BR50" s="10">
        <f>xbarco!BR50/xbarco!BR$69*100</f>
        <v>1.0929221309174761</v>
      </c>
      <c r="BS50" s="10">
        <f>xbarco!BS50/xbarco!BS$69*100</f>
        <v>0.45248868778280549</v>
      </c>
      <c r="BT50" s="10">
        <f>xbarco!BT50/xbarco!BT$69*100</f>
        <v>1.0439954791819632</v>
      </c>
      <c r="BU50" s="10">
        <f>xbarco!BU50/xbarco!BU$69*100</f>
        <v>0.62223776966395672</v>
      </c>
      <c r="BV50" s="10">
        <f>xbarco!BV50/xbarco!BV$69*100</f>
        <v>3.3613445378151261</v>
      </c>
      <c r="BW50" s="10">
        <f>xbarco!BW50/xbarco!BW$69*100</f>
        <v>5.6742517654971429</v>
      </c>
      <c r="BX50" s="14">
        <f t="shared" si="10"/>
        <v>2.4046812134086029</v>
      </c>
      <c r="BY50" s="7">
        <f>xbarco!BY50/xbarco!BY$69*100</f>
        <v>0</v>
      </c>
      <c r="BZ50" s="7">
        <f>xbarco!BZ50/xbarco!BZ$69*100</f>
        <v>4</v>
      </c>
      <c r="CA50" s="7">
        <f>xbarco!CA50/xbarco!CA$69*100</f>
        <v>0</v>
      </c>
      <c r="CB50" s="7">
        <f>xbarco!CB50/xbarco!CB$69*100</f>
        <v>1.1235955056179776</v>
      </c>
      <c r="CC50" s="7">
        <f>xbarco!CC50/xbarco!CC$69*100</f>
        <v>0</v>
      </c>
      <c r="CD50" s="7">
        <f>xbarco!CD50/xbarco!CD$69*100</f>
        <v>0</v>
      </c>
      <c r="CE50" s="7">
        <f>xbarco!CE50/xbarco!CE$69*100</f>
        <v>0</v>
      </c>
      <c r="CF50" s="7">
        <f>xbarco!CF50/xbarco!CF$69*100</f>
        <v>1.3698630136986301</v>
      </c>
      <c r="CG50" s="7"/>
      <c r="CH50" s="7"/>
      <c r="CI50" s="7">
        <f>xbarco!CI50/xbarco!CI$69*100</f>
        <v>5.5555555555555554</v>
      </c>
      <c r="CJ50" s="7">
        <f>xbarco!CJ50/xbarco!CJ$69*100</f>
        <v>3.4883720930232558</v>
      </c>
      <c r="CK50" s="7">
        <f>xbarco!CK50/xbarco!CK$69*100</f>
        <v>0</v>
      </c>
      <c r="CL50" s="7">
        <f>xbarco!CL50/xbarco!CL$69*100</f>
        <v>1.0101010101010102</v>
      </c>
      <c r="CM50" s="7"/>
      <c r="CN50" s="7">
        <f>xbarco!CN50/xbarco!CN$69*100</f>
        <v>0</v>
      </c>
      <c r="CO50" s="7">
        <f>xbarco!CO50/xbarco!CO$69*100</f>
        <v>0.96153846153846156</v>
      </c>
      <c r="CP50" s="12">
        <f t="shared" si="11"/>
        <v>1.2506446885382065</v>
      </c>
      <c r="DC50" s="6"/>
      <c r="DD50" s="63">
        <f>xbarco!DD50/xbarco!DD$69*100</f>
        <v>0</v>
      </c>
      <c r="DE50" s="63">
        <f>xbarco!DE50/xbarco!DE$69*100</f>
        <v>0</v>
      </c>
      <c r="DF50" s="63">
        <f>xbarco!DF50/xbarco!DF$69*100</f>
        <v>0</v>
      </c>
      <c r="DG50" s="63">
        <f>xbarco!DG50/xbarco!DG$69*100</f>
        <v>0</v>
      </c>
      <c r="DH50" s="63">
        <f>xbarco!DH50/xbarco!DH$69*100</f>
        <v>0</v>
      </c>
      <c r="DI50" s="63">
        <f>xbarco!DI50/xbarco!DI$69*100</f>
        <v>0.82644628099173556</v>
      </c>
      <c r="DJ50" s="63">
        <f>xbarco!DJ50/xbarco!DJ$69*100</f>
        <v>0</v>
      </c>
      <c r="DK50" s="63">
        <f>xbarco!DK50/xbarco!DK$69*100</f>
        <v>0</v>
      </c>
      <c r="DL50" s="63">
        <f>xbarco!DL50/xbarco!DL$69*100</f>
        <v>0</v>
      </c>
      <c r="DM50" s="63">
        <f>xbarco!DM50/xbarco!DM$69*100</f>
        <v>1.2269938650306749</v>
      </c>
      <c r="DN50" s="63">
        <f>xbarco!DN50/xbarco!DN$69*100</f>
        <v>0.75757575757575757</v>
      </c>
      <c r="DO50" s="63">
        <f>xbarco!DO50/xbarco!DO$69*100</f>
        <v>1.8518518518518516</v>
      </c>
      <c r="DP50" s="61"/>
    </row>
    <row r="51" spans="1:120">
      <c r="A51">
        <v>43</v>
      </c>
      <c r="B51" s="7">
        <f>xbarco!B51/xbarco!B$69*100</f>
        <v>0</v>
      </c>
      <c r="C51" s="7">
        <f>xbarco!C51/xbarco!C$69*100</f>
        <v>2.054794520547945</v>
      </c>
      <c r="D51" s="7">
        <f>xbarco!D51/xbarco!D$69*100</f>
        <v>0</v>
      </c>
      <c r="E51" s="7">
        <f>xbarco!E51/xbarco!E$69*100</f>
        <v>2.8846153846153846</v>
      </c>
      <c r="F51" s="7">
        <f>xbarco!F51/xbarco!F$69*100</f>
        <v>0</v>
      </c>
      <c r="G51" s="7">
        <f>xbarco!G51/xbarco!G$69*100</f>
        <v>0.50505050505050508</v>
      </c>
      <c r="H51" s="7">
        <f>xbarco!H51/xbarco!H$69*100</f>
        <v>0</v>
      </c>
      <c r="I51" s="7">
        <f>xbarco!I51/xbarco!I$69*100</f>
        <v>0</v>
      </c>
      <c r="J51" s="7">
        <f>xbarco!J51/xbarco!J$69*100</f>
        <v>1.5151515151515151</v>
      </c>
      <c r="K51" s="12">
        <f t="shared" si="4"/>
        <v>0.80138294607472693</v>
      </c>
      <c r="L51" s="7">
        <f>xbarco!L51/xbarco!L$69*100</f>
        <v>0</v>
      </c>
      <c r="M51" s="7">
        <f>xbarco!M51/xbarco!M$69*100</f>
        <v>6.25</v>
      </c>
      <c r="N51" s="7">
        <f>xbarco!N51/xbarco!N$69*100</f>
        <v>0</v>
      </c>
      <c r="O51" s="7">
        <f>xbarco!O51/xbarco!O$69*100</f>
        <v>2.4793388429752068</v>
      </c>
      <c r="P51" s="7">
        <f>xbarco!P51/xbarco!P$69*100</f>
        <v>0</v>
      </c>
      <c r="Q51" s="7">
        <f>xbarco!Q51/xbarco!Q$69*100</f>
        <v>2.8368794326241136</v>
      </c>
      <c r="R51" s="7">
        <f>xbarco!R51/xbarco!R$69*100</f>
        <v>0</v>
      </c>
      <c r="S51" s="7">
        <f>xbarco!S51/xbarco!S$69*100</f>
        <v>1.3071895424836601</v>
      </c>
      <c r="T51" s="7">
        <f>xbarco!T51/xbarco!T$69*100</f>
        <v>0</v>
      </c>
      <c r="U51" s="7">
        <f>xbarco!U51/xbarco!U$69*100</f>
        <v>0</v>
      </c>
      <c r="V51" s="12">
        <f t="shared" si="5"/>
        <v>0.89329696011343529</v>
      </c>
      <c r="W51" s="7">
        <f>xbarco!W51/xbarco!W$69*100</f>
        <v>0</v>
      </c>
      <c r="X51" s="7">
        <f>xbarco!X51/xbarco!X$69*100</f>
        <v>3.5211267605633805</v>
      </c>
      <c r="Y51" s="7">
        <f>xbarco!Y51/xbarco!Y$69*100</f>
        <v>0</v>
      </c>
      <c r="Z51" s="7">
        <f>xbarco!Z51/xbarco!Z$69*100</f>
        <v>2.1897810218978102</v>
      </c>
      <c r="AA51" s="7">
        <f>xbarco!AA51/xbarco!AA$69*100</f>
        <v>0</v>
      </c>
      <c r="AB51" s="7">
        <f>xbarco!AB51/xbarco!AB$69*100</f>
        <v>0</v>
      </c>
      <c r="AC51" s="7">
        <f>xbarco!AC51/xbarco!AC$69*100</f>
        <v>0</v>
      </c>
      <c r="AD51" s="7">
        <f>xbarco!AD51/xbarco!AD$69*100</f>
        <v>0</v>
      </c>
      <c r="AE51" s="7">
        <f>xbarco!AE51/xbarco!AE$69*100</f>
        <v>1.1313131313131313</v>
      </c>
      <c r="AF51" s="12">
        <f t="shared" si="6"/>
        <v>1.2470740172309469</v>
      </c>
      <c r="AG51" s="10">
        <f>xbarco!AG51/xbarco!AG$69*100</f>
        <v>0</v>
      </c>
      <c r="AH51" s="10">
        <f>xbarco!AH51/xbarco!AH$69*100</f>
        <v>0</v>
      </c>
      <c r="AI51" s="14">
        <f t="shared" si="7"/>
        <v>0</v>
      </c>
      <c r="AJ51" s="7">
        <f>xbarco!AJ51/xbarco!AJ$69*100</f>
        <v>0</v>
      </c>
      <c r="AK51" s="7">
        <f>xbarco!AK51/xbarco!AK$69*100</f>
        <v>2.1164021164021163</v>
      </c>
      <c r="AL51" s="7">
        <f>xbarco!AL51/xbarco!AL$69*100</f>
        <v>0</v>
      </c>
      <c r="AM51" s="7">
        <f>xbarco!AM51/xbarco!AM$69*100</f>
        <v>2.0408163265306123</v>
      </c>
      <c r="AN51" s="7">
        <f>xbarco!AN51/xbarco!AN$69*100</f>
        <v>0</v>
      </c>
      <c r="AO51" s="7">
        <f>xbarco!AO51/xbarco!AO$69*100</f>
        <v>0.51546391752577314</v>
      </c>
      <c r="AP51" s="7">
        <f>xbarco!AP51/xbarco!AP$69*100</f>
        <v>0</v>
      </c>
      <c r="AQ51" s="7">
        <f>xbarco!AQ51/xbarco!AQ$69*100</f>
        <v>1.834862385321101</v>
      </c>
      <c r="AR51" s="7">
        <f>xbarco!AR51/xbarco!AR$69*100</f>
        <v>0</v>
      </c>
      <c r="AS51" s="7">
        <f>xbarco!AS51/xbarco!AS$69*100</f>
        <v>0</v>
      </c>
      <c r="AT51" s="7">
        <f>xbarco!AT51/xbarco!AT$69*100</f>
        <v>0</v>
      </c>
      <c r="AU51" s="7">
        <f>xbarco!AU51/xbarco!AU$69*100</f>
        <v>0</v>
      </c>
      <c r="AV51" s="12">
        <f t="shared" si="8"/>
        <v>0.56373704590411111</v>
      </c>
      <c r="AW51" s="7">
        <f>xbarco!AW51/xbarco!AW$69*100</f>
        <v>0</v>
      </c>
      <c r="AX51" s="7">
        <f>xbarco!AX51/xbarco!AX$69*100</f>
        <v>0</v>
      </c>
      <c r="AY51" s="7">
        <f>xbarco!AY51/xbarco!AY$69*100</f>
        <v>0</v>
      </c>
      <c r="AZ51" s="7">
        <f>xbarco!AZ51/xbarco!AZ$69*100</f>
        <v>0</v>
      </c>
      <c r="BA51" s="7">
        <f>xbarco!BA51/xbarco!BA$69*100</f>
        <v>0</v>
      </c>
      <c r="BB51" s="7">
        <f>xbarco!BB51/xbarco!BB$69*100</f>
        <v>1.4084507042253522</v>
      </c>
      <c r="BC51" s="7">
        <f>xbarco!BC51/xbarco!BC$69*100</f>
        <v>0</v>
      </c>
      <c r="BD51" s="7">
        <f>xbarco!BD51/xbarco!BD$69*100</f>
        <v>0.64102564102564097</v>
      </c>
      <c r="BE51" s="7">
        <f>xbarco!BE51/xbarco!BE$69*100</f>
        <v>0</v>
      </c>
      <c r="BF51" s="7">
        <f>xbarco!BF51/xbarco!BF$69*100</f>
        <v>2.5316455696202533</v>
      </c>
      <c r="BG51" s="7">
        <f>xbarco!BG51/xbarco!BG$69*100</f>
        <v>0</v>
      </c>
      <c r="BH51" s="7">
        <f>xbarco!BH51/xbarco!BH$69*100</f>
        <v>0</v>
      </c>
      <c r="BI51" s="12">
        <f t="shared" si="9"/>
        <v>0.46043849664206049</v>
      </c>
      <c r="BJ51" s="10">
        <f>xbarco!BJ51/xbarco!BJ$69*100</f>
        <v>0</v>
      </c>
      <c r="BK51" s="10">
        <f>xbarco!BK51/xbarco!BK$69*100</f>
        <v>0.54828677583597085</v>
      </c>
      <c r="BL51" s="10">
        <f>xbarco!BL51/xbarco!BL$69*100</f>
        <v>5.825622611978087</v>
      </c>
      <c r="BM51" s="10">
        <f>xbarco!BM51/xbarco!BM$69*100</f>
        <v>0.62635652768555317</v>
      </c>
      <c r="BN51" s="10">
        <f>xbarco!BN51/xbarco!BN$69*100</f>
        <v>3.3860797144556809</v>
      </c>
      <c r="BO51" s="10">
        <f>xbarco!BO51/xbarco!BO$69*100</f>
        <v>0.79365079365079383</v>
      </c>
      <c r="BP51" s="10">
        <f>xbarco!BP51/xbarco!BP$69*100</f>
        <v>2.8517110266159702</v>
      </c>
      <c r="BQ51" s="10"/>
      <c r="BR51" s="10">
        <f>xbarco!BR51/xbarco!BR$69*100</f>
        <v>0.6144718262724489</v>
      </c>
      <c r="BS51" s="10">
        <f>xbarco!BS51/xbarco!BS$69*100</f>
        <v>0.45248868778280549</v>
      </c>
      <c r="BT51" s="10">
        <f>xbarco!BT51/xbarco!BT$69*100</f>
        <v>0.58696387470404321</v>
      </c>
      <c r="BU51" s="10">
        <f>xbarco!BU51/xbarco!BU$69*100</f>
        <v>1.1054231073158698</v>
      </c>
      <c r="BV51" s="10">
        <f>xbarco!BV51/xbarco!BV$69*100</f>
        <v>2.5210084033613445</v>
      </c>
      <c r="BW51" s="10">
        <f>xbarco!BW51/xbarco!BW$69*100</f>
        <v>3.1902253110637826</v>
      </c>
      <c r="BX51" s="14">
        <f t="shared" si="10"/>
        <v>1.7309452815940269</v>
      </c>
      <c r="BY51" s="7">
        <f>xbarco!BY51/xbarco!BY$69*100</f>
        <v>0</v>
      </c>
      <c r="BZ51" s="7">
        <f>xbarco!BZ51/xbarco!BZ$69*100</f>
        <v>2.666666666666667</v>
      </c>
      <c r="CA51" s="7">
        <f>xbarco!CA51/xbarco!CA$69*100</f>
        <v>0</v>
      </c>
      <c r="CB51" s="7">
        <f>xbarco!CB51/xbarco!CB$69*100</f>
        <v>1.1235955056179776</v>
      </c>
      <c r="CC51" s="7">
        <f>xbarco!CC51/xbarco!CC$69*100</f>
        <v>0</v>
      </c>
      <c r="CD51" s="7">
        <f>xbarco!CD51/xbarco!CD$69*100</f>
        <v>6.3492063492063489</v>
      </c>
      <c r="CE51" s="7">
        <f>xbarco!CE51/xbarco!CE$69*100</f>
        <v>0</v>
      </c>
      <c r="CF51" s="7">
        <f>xbarco!CF51/xbarco!CF$69*100</f>
        <v>4.10958904109589</v>
      </c>
      <c r="CG51" s="7"/>
      <c r="CH51" s="7"/>
      <c r="CI51" s="7">
        <f>xbarco!CI51/xbarco!CI$69*100</f>
        <v>0</v>
      </c>
      <c r="CJ51" s="7">
        <f>xbarco!CJ51/xbarco!CJ$69*100</f>
        <v>1.1627906976744187</v>
      </c>
      <c r="CK51" s="7">
        <f>xbarco!CK51/xbarco!CK$69*100</f>
        <v>0</v>
      </c>
      <c r="CL51" s="7">
        <f>xbarco!CL51/xbarco!CL$69*100</f>
        <v>0</v>
      </c>
      <c r="CM51" s="7"/>
      <c r="CN51" s="7">
        <f>xbarco!CN51/xbarco!CN$69*100</f>
        <v>0</v>
      </c>
      <c r="CO51" s="7">
        <f>xbarco!CO51/xbarco!CO$69*100</f>
        <v>0.96153846153846156</v>
      </c>
      <c r="CP51" s="12">
        <f t="shared" si="11"/>
        <v>1.1695276229856975</v>
      </c>
      <c r="DC51" s="6"/>
      <c r="DD51" s="63">
        <f>xbarco!DD51/xbarco!DD$69*100</f>
        <v>0</v>
      </c>
      <c r="DE51" s="63">
        <f>xbarco!DE51/xbarco!DE$69*100</f>
        <v>0</v>
      </c>
      <c r="DF51" s="63">
        <f>xbarco!DF51/xbarco!DF$69*100</f>
        <v>0</v>
      </c>
      <c r="DG51" s="63">
        <f>xbarco!DG51/xbarco!DG$69*100</f>
        <v>0</v>
      </c>
      <c r="DH51" s="63">
        <f>xbarco!DH51/xbarco!DH$69*100</f>
        <v>0</v>
      </c>
      <c r="DI51" s="63">
        <f>xbarco!DI51/xbarco!DI$69*100</f>
        <v>0.82644628099173556</v>
      </c>
      <c r="DJ51" s="63">
        <f>xbarco!DJ51/xbarco!DJ$69*100</f>
        <v>0.5</v>
      </c>
      <c r="DK51" s="63">
        <f>xbarco!DK51/xbarco!DK$69*100</f>
        <v>0</v>
      </c>
      <c r="DL51" s="63">
        <f>xbarco!DL51/xbarco!DL$69*100</f>
        <v>0</v>
      </c>
      <c r="DM51" s="63">
        <f>xbarco!DM51/xbarco!DM$69*100</f>
        <v>0</v>
      </c>
      <c r="DN51" s="63">
        <f>xbarco!DN51/xbarco!DN$69*100</f>
        <v>0.75757575757575757</v>
      </c>
      <c r="DO51" s="63">
        <f>xbarco!DO51/xbarco!DO$69*100</f>
        <v>0</v>
      </c>
      <c r="DP51" s="61"/>
    </row>
    <row r="52" spans="1:120">
      <c r="A52">
        <v>44</v>
      </c>
      <c r="B52" s="7">
        <f>xbarco!B52/xbarco!B$69*100</f>
        <v>0</v>
      </c>
      <c r="C52" s="7">
        <f>xbarco!C52/xbarco!C$69*100</f>
        <v>0</v>
      </c>
      <c r="D52" s="7">
        <f>xbarco!D52/xbarco!D$69*100</f>
        <v>1.3888888888888888</v>
      </c>
      <c r="E52" s="7">
        <f>xbarco!E52/xbarco!E$69*100</f>
        <v>1.9230769230769231</v>
      </c>
      <c r="F52" s="7">
        <f>xbarco!F52/xbarco!F$69*100</f>
        <v>0</v>
      </c>
      <c r="G52" s="7">
        <f>xbarco!G52/xbarco!G$69*100</f>
        <v>1.0101010101010102</v>
      </c>
      <c r="H52" s="7">
        <f>xbarco!H52/xbarco!H$69*100</f>
        <v>0</v>
      </c>
      <c r="I52" s="7">
        <f>xbarco!I52/xbarco!I$69*100</f>
        <v>0.9569377990430622</v>
      </c>
      <c r="J52" s="7">
        <f>xbarco!J52/xbarco!J$69*100</f>
        <v>0.75757575757575757</v>
      </c>
      <c r="K52" s="12">
        <f t="shared" si="4"/>
        <v>0.92189182649708978</v>
      </c>
      <c r="L52" s="7">
        <f>xbarco!L52/xbarco!L$69*100</f>
        <v>6.25</v>
      </c>
      <c r="M52" s="7">
        <f>xbarco!M52/xbarco!M$69*100</f>
        <v>0</v>
      </c>
      <c r="N52" s="7">
        <f>xbarco!N52/xbarco!N$69*100</f>
        <v>0</v>
      </c>
      <c r="O52" s="7">
        <f>xbarco!O52/xbarco!O$69*100</f>
        <v>1.6528925619834711</v>
      </c>
      <c r="P52" s="7">
        <f>xbarco!P52/xbarco!P$69*100</f>
        <v>0</v>
      </c>
      <c r="Q52" s="7">
        <f>xbarco!Q52/xbarco!Q$69*100</f>
        <v>0</v>
      </c>
      <c r="R52" s="7">
        <f>xbarco!R52/xbarco!R$69*100</f>
        <v>0</v>
      </c>
      <c r="S52" s="7">
        <f>xbarco!S52/xbarco!S$69*100</f>
        <v>1.9607843137254901</v>
      </c>
      <c r="T52" s="7">
        <f>xbarco!T52/xbarco!T$69*100</f>
        <v>0</v>
      </c>
      <c r="U52" s="7">
        <f>xbarco!U52/xbarco!U$69*100</f>
        <v>0.62893081761006298</v>
      </c>
      <c r="V52" s="12">
        <f t="shared" si="5"/>
        <v>1.0478749197092454</v>
      </c>
      <c r="W52" s="7">
        <f>xbarco!W52/xbarco!W$69*100</f>
        <v>0</v>
      </c>
      <c r="X52" s="7">
        <f>xbarco!X52/xbarco!X$69*100</f>
        <v>0.70422535211267612</v>
      </c>
      <c r="Y52" s="7">
        <f>xbarco!Y52/xbarco!Y$69*100</f>
        <v>0</v>
      </c>
      <c r="Z52" s="7">
        <f>xbarco!Z52/xbarco!Z$69*100</f>
        <v>4.3795620437956204</v>
      </c>
      <c r="AA52" s="7">
        <f>xbarco!AA52/xbarco!AA$69*100</f>
        <v>1.8867924528301887</v>
      </c>
      <c r="AB52" s="7">
        <f>xbarco!AB52/xbarco!AB$69*100</f>
        <v>7.6923076923076925</v>
      </c>
      <c r="AC52" s="7">
        <f>xbarco!AC52/xbarco!AC$69*100</f>
        <v>0</v>
      </c>
      <c r="AD52" s="7">
        <f>xbarco!AD52/xbarco!AD$69*100</f>
        <v>0</v>
      </c>
      <c r="AE52" s="7">
        <f>xbarco!AE52/xbarco!AE$69*100</f>
        <v>2.2626262626262625</v>
      </c>
      <c r="AF52" s="12">
        <f t="shared" si="6"/>
        <v>3.7085166070519233</v>
      </c>
      <c r="AG52" s="10">
        <f>xbarco!AG52/xbarco!AG$69*100</f>
        <v>0</v>
      </c>
      <c r="AH52" s="10">
        <f>xbarco!AH52/xbarco!AH$69*100</f>
        <v>0</v>
      </c>
      <c r="AI52" s="14">
        <f t="shared" si="7"/>
        <v>0</v>
      </c>
      <c r="AJ52" s="7">
        <f>xbarco!AJ52/xbarco!AJ$69*100</f>
        <v>0</v>
      </c>
      <c r="AK52" s="7">
        <f>xbarco!AK52/xbarco!AK$69*100</f>
        <v>7.4074074074074066</v>
      </c>
      <c r="AL52" s="7">
        <f>xbarco!AL52/xbarco!AL$69*100</f>
        <v>0</v>
      </c>
      <c r="AM52" s="7">
        <f>xbarco!AM52/xbarco!AM$69*100</f>
        <v>1.0204081632653061</v>
      </c>
      <c r="AN52" s="7">
        <f>xbarco!AN52/xbarco!AN$69*100</f>
        <v>0</v>
      </c>
      <c r="AO52" s="7">
        <f>xbarco!AO52/xbarco!AO$69*100</f>
        <v>0.51546391752577314</v>
      </c>
      <c r="AP52" s="7">
        <f>xbarco!AP52/xbarco!AP$69*100</f>
        <v>0</v>
      </c>
      <c r="AQ52" s="7">
        <f>xbarco!AQ52/xbarco!AQ$69*100</f>
        <v>1.834862385321101</v>
      </c>
      <c r="AR52" s="7">
        <f>xbarco!AR52/xbarco!AR$69*100</f>
        <v>0</v>
      </c>
      <c r="AS52" s="7">
        <f>xbarco!AS52/xbarco!AS$69*100</f>
        <v>0</v>
      </c>
      <c r="AT52" s="7">
        <f>xbarco!AT52/xbarco!AT$69*100</f>
        <v>0</v>
      </c>
      <c r="AU52" s="7">
        <f>xbarco!AU52/xbarco!AU$69*100</f>
        <v>0</v>
      </c>
      <c r="AV52" s="12">
        <f t="shared" si="8"/>
        <v>0.71742815197616949</v>
      </c>
      <c r="AW52" s="7">
        <f>xbarco!AW52/xbarco!AW$69*100</f>
        <v>0</v>
      </c>
      <c r="AX52" s="7">
        <f>xbarco!AX52/xbarco!AX$69*100</f>
        <v>0</v>
      </c>
      <c r="AY52" s="7">
        <f>xbarco!AY52/xbarco!AY$69*100</f>
        <v>0</v>
      </c>
      <c r="AZ52" s="7">
        <f>xbarco!AZ52/xbarco!AZ$69*100</f>
        <v>0</v>
      </c>
      <c r="BA52" s="7">
        <f>xbarco!BA52/xbarco!BA$69*100</f>
        <v>0</v>
      </c>
      <c r="BB52" s="7">
        <f>xbarco!BB52/xbarco!BB$69*100</f>
        <v>0.70422535211267612</v>
      </c>
      <c r="BC52" s="7">
        <f>xbarco!BC52/xbarco!BC$69*100</f>
        <v>0</v>
      </c>
      <c r="BD52" s="7">
        <f>xbarco!BD52/xbarco!BD$69*100</f>
        <v>0</v>
      </c>
      <c r="BE52" s="7">
        <f>xbarco!BE52/xbarco!BE$69*100</f>
        <v>0</v>
      </c>
      <c r="BF52" s="7">
        <f>xbarco!BF52/xbarco!BF$69*100</f>
        <v>0.63291139240506333</v>
      </c>
      <c r="BG52" s="7">
        <f>xbarco!BG52/xbarco!BG$69*100</f>
        <v>0</v>
      </c>
      <c r="BH52" s="7">
        <f>xbarco!BH52/xbarco!BH$69*100</f>
        <v>0</v>
      </c>
      <c r="BI52" s="12">
        <f t="shared" si="9"/>
        <v>0.10919950080228205</v>
      </c>
      <c r="BJ52" s="10">
        <f>xbarco!BJ52/xbarco!BJ$69*100</f>
        <v>0</v>
      </c>
      <c r="BK52" s="10">
        <f>xbarco!BK52/xbarco!BK$69*100</f>
        <v>0.62688867483142985</v>
      </c>
      <c r="BL52" s="10">
        <f>xbarco!BL52/xbarco!BL$69*100</f>
        <v>2.7275238226764258</v>
      </c>
      <c r="BM52" s="10">
        <f>xbarco!BM52/xbarco!BM$69*100</f>
        <v>0.62635652768555317</v>
      </c>
      <c r="BN52" s="10">
        <f>xbarco!BN52/xbarco!BN$69*100</f>
        <v>3.0077334919690664</v>
      </c>
      <c r="BO52" s="10">
        <f>xbarco!BO52/xbarco!BO$69*100</f>
        <v>0.79365079365079383</v>
      </c>
      <c r="BP52" s="10">
        <f>xbarco!BP52/xbarco!BP$69*100</f>
        <v>0.76045627376425884</v>
      </c>
      <c r="BQ52" s="10"/>
      <c r="BR52" s="10">
        <f>xbarco!BR52/xbarco!BR$69*100</f>
        <v>0.70256195456449377</v>
      </c>
      <c r="BS52" s="10">
        <f>xbarco!BS52/xbarco!BS$69*100</f>
        <v>0</v>
      </c>
      <c r="BT52" s="10">
        <f>xbarco!BT52/xbarco!BT$69*100</f>
        <v>0.67111048780286608</v>
      </c>
      <c r="BU52" s="10">
        <f>xbarco!BU52/xbarco!BU$69*100</f>
        <v>0.5527115536579349</v>
      </c>
      <c r="BV52" s="10">
        <f>xbarco!BV52/xbarco!BV$69*100</f>
        <v>0.84033613445378152</v>
      </c>
      <c r="BW52" s="10">
        <f>xbarco!BW52/xbarco!BW$69*100</f>
        <v>2.8337630310503314</v>
      </c>
      <c r="BX52" s="14">
        <f t="shared" si="10"/>
        <v>1.0879302112389948</v>
      </c>
      <c r="BY52" s="7">
        <f>xbarco!BY52/xbarco!BY$69*100</f>
        <v>0</v>
      </c>
      <c r="BZ52" s="7">
        <f>xbarco!BZ52/xbarco!BZ$69*100</f>
        <v>4</v>
      </c>
      <c r="CA52" s="7">
        <f>xbarco!CA52/xbarco!CA$69*100</f>
        <v>0</v>
      </c>
      <c r="CB52" s="7">
        <f>xbarco!CB52/xbarco!CB$69*100</f>
        <v>3.3707865168539324</v>
      </c>
      <c r="CC52" s="7">
        <f>xbarco!CC52/xbarco!CC$69*100</f>
        <v>0</v>
      </c>
      <c r="CD52" s="7">
        <f>xbarco!CD52/xbarco!CD$69*100</f>
        <v>4.7619047619047619</v>
      </c>
      <c r="CE52" s="7">
        <f>xbarco!CE52/xbarco!CE$69*100</f>
        <v>1.3888888888888888</v>
      </c>
      <c r="CF52" s="7">
        <f>xbarco!CF52/xbarco!CF$69*100</f>
        <v>1.3698630136986301</v>
      </c>
      <c r="CG52" s="7"/>
      <c r="CH52" s="7"/>
      <c r="CI52" s="7">
        <f>xbarco!CI52/xbarco!CI$69*100</f>
        <v>0</v>
      </c>
      <c r="CJ52" s="7">
        <f>xbarco!CJ52/xbarco!CJ$69*100</f>
        <v>2.3255813953488373</v>
      </c>
      <c r="CK52" s="7">
        <f>xbarco!CK52/xbarco!CK$69*100</f>
        <v>0</v>
      </c>
      <c r="CL52" s="7">
        <f>xbarco!CL52/xbarco!CL$69*100</f>
        <v>0</v>
      </c>
      <c r="CM52" s="7"/>
      <c r="CN52" s="7">
        <f>xbarco!CN52/xbarco!CN$69*100</f>
        <v>0</v>
      </c>
      <c r="CO52" s="7">
        <f>xbarco!CO52/xbarco!CO$69*100</f>
        <v>0.96153846153846156</v>
      </c>
      <c r="CP52" s="12">
        <f t="shared" si="11"/>
        <v>1.2984687884452508</v>
      </c>
      <c r="DC52" s="6"/>
      <c r="DD52" s="63">
        <f>xbarco!DD52/xbarco!DD$69*100</f>
        <v>0</v>
      </c>
      <c r="DE52" s="63">
        <f>xbarco!DE52/xbarco!DE$69*100</f>
        <v>0</v>
      </c>
      <c r="DF52" s="63">
        <f>xbarco!DF52/xbarco!DF$69*100</f>
        <v>0</v>
      </c>
      <c r="DG52" s="63">
        <f>xbarco!DG52/xbarco!DG$69*100</f>
        <v>0</v>
      </c>
      <c r="DH52" s="63">
        <f>xbarco!DH52/xbarco!DH$69*100</f>
        <v>0</v>
      </c>
      <c r="DI52" s="63">
        <f>xbarco!DI52/xbarco!DI$69*100</f>
        <v>0</v>
      </c>
      <c r="DJ52" s="63">
        <f>xbarco!DJ52/xbarco!DJ$69*100</f>
        <v>0</v>
      </c>
      <c r="DK52" s="63">
        <f>xbarco!DK52/xbarco!DK$69*100</f>
        <v>0</v>
      </c>
      <c r="DL52" s="63">
        <f>xbarco!DL52/xbarco!DL$69*100</f>
        <v>0</v>
      </c>
      <c r="DM52" s="63">
        <f>xbarco!DM52/xbarco!DM$69*100</f>
        <v>0</v>
      </c>
      <c r="DN52" s="63">
        <f>xbarco!DN52/xbarco!DN$69*100</f>
        <v>0.75757575757575757</v>
      </c>
      <c r="DO52" s="63">
        <f>xbarco!DO52/xbarco!DO$69*100</f>
        <v>0</v>
      </c>
      <c r="DP52" s="61"/>
    </row>
    <row r="53" spans="1:120">
      <c r="A53">
        <v>45</v>
      </c>
      <c r="B53" s="7">
        <f>xbarco!B53/xbarco!B$69*100</f>
        <v>0</v>
      </c>
      <c r="C53" s="7">
        <f>xbarco!C53/xbarco!C$69*100</f>
        <v>1.3698630136986301</v>
      </c>
      <c r="D53" s="7">
        <f>xbarco!D53/xbarco!D$69*100</f>
        <v>0</v>
      </c>
      <c r="E53" s="7">
        <f>xbarco!E53/xbarco!E$69*100</f>
        <v>0.96153846153846156</v>
      </c>
      <c r="F53" s="7">
        <f>xbarco!F53/xbarco!F$69*100</f>
        <v>0</v>
      </c>
      <c r="G53" s="7">
        <f>xbarco!G53/xbarco!G$69*100</f>
        <v>1.0101010101010102</v>
      </c>
      <c r="H53" s="7">
        <f>xbarco!H53/xbarco!H$69*100</f>
        <v>0</v>
      </c>
      <c r="I53" s="7">
        <f>xbarco!I53/xbarco!I$69*100</f>
        <v>0.4784688995215311</v>
      </c>
      <c r="J53" s="7">
        <f>xbarco!J53/xbarco!J$69*100</f>
        <v>0</v>
      </c>
      <c r="K53" s="12">
        <f t="shared" si="4"/>
        <v>0.45557686892402105</v>
      </c>
      <c r="L53" s="7">
        <f>xbarco!L53/xbarco!L$69*100</f>
        <v>0</v>
      </c>
      <c r="M53" s="7">
        <f>xbarco!M53/xbarco!M$69*100</f>
        <v>2.34375</v>
      </c>
      <c r="N53" s="7">
        <f>xbarco!N53/xbarco!N$69*100</f>
        <v>1.9607843137254901</v>
      </c>
      <c r="O53" s="7">
        <f>xbarco!O53/xbarco!O$69*100</f>
        <v>0.82644628099173556</v>
      </c>
      <c r="P53" s="7">
        <f>xbarco!P53/xbarco!P$69*100</f>
        <v>0</v>
      </c>
      <c r="Q53" s="7">
        <f>xbarco!Q53/xbarco!Q$69*100</f>
        <v>0.70921985815602839</v>
      </c>
      <c r="R53" s="7">
        <f>xbarco!R53/xbarco!R$69*100</f>
        <v>0</v>
      </c>
      <c r="S53" s="7">
        <f>xbarco!S53/xbarco!S$69*100</f>
        <v>1.3071895424836601</v>
      </c>
      <c r="T53" s="7">
        <f>xbarco!T53/xbarco!T$69*100</f>
        <v>0</v>
      </c>
      <c r="U53" s="7">
        <f>xbarco!U53/xbarco!U$69*100</f>
        <v>0</v>
      </c>
      <c r="V53" s="12">
        <f t="shared" si="5"/>
        <v>0.5980734575249026</v>
      </c>
      <c r="W53" s="7">
        <f>xbarco!W53/xbarco!W$69*100</f>
        <v>0</v>
      </c>
      <c r="X53" s="7">
        <f>xbarco!X53/xbarco!X$69*100</f>
        <v>0.70422535211267612</v>
      </c>
      <c r="Y53" s="7">
        <f>xbarco!Y53/xbarco!Y$69*100</f>
        <v>0</v>
      </c>
      <c r="Z53" s="7">
        <f>xbarco!Z53/xbarco!Z$69*100</f>
        <v>1.4598540145985401</v>
      </c>
      <c r="AA53" s="7">
        <f>xbarco!AA53/xbarco!AA$69*100</f>
        <v>0</v>
      </c>
      <c r="AB53" s="7">
        <f>xbarco!AB53/xbarco!AB$69*100</f>
        <v>0</v>
      </c>
      <c r="AC53" s="7">
        <f>xbarco!AC53/xbarco!AC$69*100</f>
        <v>0</v>
      </c>
      <c r="AD53" s="7">
        <f>xbarco!AD53/xbarco!AD$69*100</f>
        <v>0</v>
      </c>
      <c r="AE53" s="7">
        <f>xbarco!AE53/xbarco!AE$69*100</f>
        <v>0.42424242424242431</v>
      </c>
      <c r="AF53" s="12">
        <f t="shared" si="6"/>
        <v>0.72721507354064785</v>
      </c>
      <c r="AG53" s="10">
        <f>xbarco!AG53/xbarco!AG$69*100</f>
        <v>0</v>
      </c>
      <c r="AH53" s="10">
        <f>xbarco!AH53/xbarco!AH$69*100</f>
        <v>0</v>
      </c>
      <c r="AI53" s="14">
        <f t="shared" si="7"/>
        <v>0</v>
      </c>
      <c r="AJ53" s="7">
        <f>xbarco!AJ53/xbarco!AJ$69*100</f>
        <v>0</v>
      </c>
      <c r="AK53" s="7">
        <f>xbarco!AK53/xbarco!AK$69*100</f>
        <v>7.9365079365079358</v>
      </c>
      <c r="AL53" s="7">
        <f>xbarco!AL53/xbarco!AL$69*100</f>
        <v>0</v>
      </c>
      <c r="AM53" s="7">
        <f>xbarco!AM53/xbarco!AM$69*100</f>
        <v>1.5306122448979591</v>
      </c>
      <c r="AN53" s="7">
        <f>xbarco!AN53/xbarco!AN$69*100</f>
        <v>0</v>
      </c>
      <c r="AO53" s="7">
        <f>xbarco!AO53/xbarco!AO$69*100</f>
        <v>2.0618556701030926</v>
      </c>
      <c r="AP53" s="7">
        <f>xbarco!AP53/xbarco!AP$69*100</f>
        <v>0</v>
      </c>
      <c r="AQ53" s="7">
        <f>xbarco!AQ53/xbarco!AQ$69*100</f>
        <v>0</v>
      </c>
      <c r="AR53" s="7">
        <f>xbarco!AR53/xbarco!AR$69*100</f>
        <v>0</v>
      </c>
      <c r="AS53" s="7">
        <f>xbarco!AS53/xbarco!AS$69*100</f>
        <v>0.67114093959731547</v>
      </c>
      <c r="AT53" s="7">
        <f>xbarco!AT53/xbarco!AT$69*100</f>
        <v>0</v>
      </c>
      <c r="AU53" s="7">
        <f>xbarco!AU53/xbarco!AU$69*100</f>
        <v>0</v>
      </c>
      <c r="AV53" s="12">
        <f t="shared" si="8"/>
        <v>0.63790133933752158</v>
      </c>
      <c r="AW53" s="7">
        <f>xbarco!AW53/xbarco!AW$69*100</f>
        <v>0</v>
      </c>
      <c r="AX53" s="7">
        <f>xbarco!AX53/xbarco!AX$69*100</f>
        <v>0</v>
      </c>
      <c r="AY53" s="7">
        <f>xbarco!AY53/xbarco!AY$69*100</f>
        <v>0</v>
      </c>
      <c r="AZ53" s="7">
        <f>xbarco!AZ53/xbarco!AZ$69*100</f>
        <v>0</v>
      </c>
      <c r="BA53" s="7">
        <f>xbarco!BA53/xbarco!BA$69*100</f>
        <v>0</v>
      </c>
      <c r="BB53" s="7">
        <f>xbarco!BB53/xbarco!BB$69*100</f>
        <v>0.70422535211267612</v>
      </c>
      <c r="BC53" s="7">
        <f>xbarco!BC53/xbarco!BC$69*100</f>
        <v>0</v>
      </c>
      <c r="BD53" s="7">
        <f>xbarco!BD53/xbarco!BD$69*100</f>
        <v>0</v>
      </c>
      <c r="BE53" s="7">
        <f>xbarco!BE53/xbarco!BE$69*100</f>
        <v>0</v>
      </c>
      <c r="BF53" s="7">
        <f>xbarco!BF53/xbarco!BF$69*100</f>
        <v>0</v>
      </c>
      <c r="BG53" s="7">
        <f>xbarco!BG53/xbarco!BG$69*100</f>
        <v>0</v>
      </c>
      <c r="BH53" s="7">
        <f>xbarco!BH53/xbarco!BH$69*100</f>
        <v>0.78125</v>
      </c>
      <c r="BI53" s="12">
        <f t="shared" si="9"/>
        <v>0.42045033358042999</v>
      </c>
      <c r="BJ53" s="10">
        <f>xbarco!BJ53/xbarco!BJ$69*100</f>
        <v>0</v>
      </c>
      <c r="BK53" s="10">
        <f>xbarco!BK53/xbarco!BK$69*100</f>
        <v>0.2003577817531306</v>
      </c>
      <c r="BL53" s="10">
        <f>xbarco!BL53/xbarco!BL$69*100</f>
        <v>2.7275238226764258</v>
      </c>
      <c r="BM53" s="10">
        <f>xbarco!BM53/xbarco!BM$69*100</f>
        <v>0</v>
      </c>
      <c r="BN53" s="10">
        <f>xbarco!BN53/xbarco!BN$69*100</f>
        <v>0.75193337299226659</v>
      </c>
      <c r="BO53" s="10">
        <f>xbarco!BO53/xbarco!BO$69*100</f>
        <v>1.5873015873015877</v>
      </c>
      <c r="BP53" s="10">
        <f>xbarco!BP53/xbarco!BP$69*100</f>
        <v>0.76045627376425884</v>
      </c>
      <c r="BQ53" s="10"/>
      <c r="BR53" s="10">
        <f>xbarco!BR53/xbarco!BR$69*100</f>
        <v>0.22454346427383942</v>
      </c>
      <c r="BS53" s="10">
        <f>xbarco!BS53/xbarco!BS$69*100</f>
        <v>0</v>
      </c>
      <c r="BT53" s="10">
        <f>xbarco!BT53/xbarco!BT$69*100</f>
        <v>0.21449136672248947</v>
      </c>
      <c r="BU53" s="10">
        <f>xbarco!BU53/xbarco!BU$69*100</f>
        <v>0</v>
      </c>
      <c r="BV53" s="10">
        <f>xbarco!BV53/xbarco!BV$69*100</f>
        <v>0.84033613445378152</v>
      </c>
      <c r="BW53" s="10">
        <f>xbarco!BW53/xbarco!BW$69*100</f>
        <v>0.70844075776258286</v>
      </c>
      <c r="BX53" s="14">
        <f t="shared" si="10"/>
        <v>0.61656804320772018</v>
      </c>
      <c r="BY53" s="7">
        <f>xbarco!BY53/xbarco!BY$69*100</f>
        <v>0</v>
      </c>
      <c r="BZ53" s="7">
        <f>xbarco!BZ53/xbarco!BZ$69*100</f>
        <v>0</v>
      </c>
      <c r="CA53" s="7">
        <f>xbarco!CA53/xbarco!CA$69*100</f>
        <v>0</v>
      </c>
      <c r="CB53" s="7">
        <f>xbarco!CB53/xbarco!CB$69*100</f>
        <v>3.3707865168539324</v>
      </c>
      <c r="CC53" s="7">
        <f>xbarco!CC53/xbarco!CC$69*100</f>
        <v>0</v>
      </c>
      <c r="CD53" s="7">
        <f>xbarco!CD53/xbarco!CD$69*100</f>
        <v>3.1746031746031744</v>
      </c>
      <c r="CE53" s="7">
        <f>xbarco!CE53/xbarco!CE$69*100</f>
        <v>0</v>
      </c>
      <c r="CF53" s="7">
        <f>xbarco!CF53/xbarco!CF$69*100</f>
        <v>6.8493150684931505</v>
      </c>
      <c r="CG53" s="7"/>
      <c r="CH53" s="7"/>
      <c r="CI53" s="7">
        <f>xbarco!CI53/xbarco!CI$69*100</f>
        <v>0</v>
      </c>
      <c r="CJ53" s="7">
        <f>xbarco!CJ53/xbarco!CJ$69*100</f>
        <v>3.4883720930232558</v>
      </c>
      <c r="CK53" s="7">
        <f>xbarco!CK53/xbarco!CK$69*100</f>
        <v>0</v>
      </c>
      <c r="CL53" s="7">
        <f>xbarco!CL53/xbarco!CL$69*100</f>
        <v>0</v>
      </c>
      <c r="CM53" s="7"/>
      <c r="CN53" s="7">
        <f>xbarco!CN53/xbarco!CN$69*100</f>
        <v>0</v>
      </c>
      <c r="CO53" s="7">
        <f>xbarco!CO53/xbarco!CO$69*100</f>
        <v>0</v>
      </c>
      <c r="CP53" s="12">
        <f t="shared" si="11"/>
        <v>1.2059340609266795</v>
      </c>
      <c r="DC53" s="6"/>
      <c r="DD53" s="63">
        <f>xbarco!DD53/xbarco!DD$69*100</f>
        <v>0</v>
      </c>
      <c r="DE53" s="63">
        <f>xbarco!DE53/xbarco!DE$69*100</f>
        <v>0</v>
      </c>
      <c r="DF53" s="63">
        <f>xbarco!DF53/xbarco!DF$69*100</f>
        <v>0</v>
      </c>
      <c r="DG53" s="63">
        <f>xbarco!DG53/xbarco!DG$69*100</f>
        <v>0</v>
      </c>
      <c r="DH53" s="63">
        <f>xbarco!DH53/xbarco!DH$69*100</f>
        <v>0</v>
      </c>
      <c r="DI53" s="63">
        <f>xbarco!DI53/xbarco!DI$69*100</f>
        <v>0</v>
      </c>
      <c r="DJ53" s="63">
        <f>xbarco!DJ53/xbarco!DJ$69*100</f>
        <v>0</v>
      </c>
      <c r="DK53" s="63">
        <f>xbarco!DK53/xbarco!DK$69*100</f>
        <v>0</v>
      </c>
      <c r="DL53" s="63">
        <f>xbarco!DL53/xbarco!DL$69*100</f>
        <v>0</v>
      </c>
      <c r="DM53" s="63">
        <f>xbarco!DM53/xbarco!DM$69*100</f>
        <v>0</v>
      </c>
      <c r="DN53" s="63">
        <f>xbarco!DN53/xbarco!DN$69*100</f>
        <v>0.75757575757575757</v>
      </c>
      <c r="DO53" s="63">
        <f>xbarco!DO53/xbarco!DO$69*100</f>
        <v>1.8518518518518516</v>
      </c>
      <c r="DP53" s="61"/>
    </row>
    <row r="54" spans="1:120">
      <c r="A54">
        <v>46</v>
      </c>
      <c r="B54" s="7">
        <f>xbarco!B54/xbarco!B$69*100</f>
        <v>0</v>
      </c>
      <c r="C54" s="7">
        <f>xbarco!C54/xbarco!C$69*100</f>
        <v>0</v>
      </c>
      <c r="D54" s="7">
        <f>xbarco!D54/xbarco!D$69*100</f>
        <v>0</v>
      </c>
      <c r="E54" s="7">
        <f>xbarco!E54/xbarco!E$69*100</f>
        <v>1.9230769230769231</v>
      </c>
      <c r="F54" s="7">
        <f>xbarco!F54/xbarco!F$69*100</f>
        <v>0</v>
      </c>
      <c r="G54" s="7">
        <f>xbarco!G54/xbarco!G$69*100</f>
        <v>0</v>
      </c>
      <c r="H54" s="7">
        <f>xbarco!H54/xbarco!H$69*100</f>
        <v>0</v>
      </c>
      <c r="I54" s="7">
        <f>xbarco!I54/xbarco!I$69*100</f>
        <v>0.4784688995215311</v>
      </c>
      <c r="J54" s="7">
        <f>xbarco!J54/xbarco!J$69*100</f>
        <v>0.37878787878787878</v>
      </c>
      <c r="K54" s="12">
        <f t="shared" si="4"/>
        <v>0.36240440845704008</v>
      </c>
      <c r="L54" s="7">
        <f>xbarco!L54/xbarco!L$69*100</f>
        <v>0</v>
      </c>
      <c r="M54" s="7">
        <f>xbarco!M54/xbarco!M$69*100</f>
        <v>2.34375</v>
      </c>
      <c r="N54" s="7">
        <f>xbarco!N54/xbarco!N$69*100</f>
        <v>0</v>
      </c>
      <c r="O54" s="7">
        <f>xbarco!O54/xbarco!O$69*100</f>
        <v>0</v>
      </c>
      <c r="P54" s="7">
        <f>xbarco!P54/xbarco!P$69*100</f>
        <v>0</v>
      </c>
      <c r="Q54" s="7">
        <f>xbarco!Q54/xbarco!Q$69*100</f>
        <v>0</v>
      </c>
      <c r="R54" s="7">
        <f>xbarco!R54/xbarco!R$69*100</f>
        <v>0</v>
      </c>
      <c r="S54" s="7">
        <f>xbarco!S54/xbarco!S$69*100</f>
        <v>1.9607843137254901</v>
      </c>
      <c r="T54" s="7">
        <f>xbarco!T54/xbarco!T$69*100</f>
        <v>0</v>
      </c>
      <c r="U54" s="7">
        <f>xbarco!U54/xbarco!U$69*100</f>
        <v>1.8867924528301887</v>
      </c>
      <c r="V54" s="12">
        <f t="shared" si="5"/>
        <v>1.6252717409418298</v>
      </c>
      <c r="W54" s="7">
        <f>xbarco!W54/xbarco!W$69*100</f>
        <v>0</v>
      </c>
      <c r="X54" s="7">
        <f>xbarco!X54/xbarco!X$69*100</f>
        <v>2.8169014084507045</v>
      </c>
      <c r="Y54" s="7">
        <f>xbarco!Y54/xbarco!Y$69*100</f>
        <v>0</v>
      </c>
      <c r="Z54" s="7">
        <f>xbarco!Z54/xbarco!Z$69*100</f>
        <v>2.1897810218978102</v>
      </c>
      <c r="AA54" s="7">
        <f>xbarco!AA54/xbarco!AA$69*100</f>
        <v>1.8867924528301887</v>
      </c>
      <c r="AB54" s="7">
        <f>xbarco!AB54/xbarco!AB$69*100</f>
        <v>6.7307692307692308</v>
      </c>
      <c r="AC54" s="7">
        <f>xbarco!AC54/xbarco!AC$69*100</f>
        <v>1.9230769230769231</v>
      </c>
      <c r="AD54" s="7">
        <f>xbarco!AD54/xbarco!AD$69*100</f>
        <v>10</v>
      </c>
      <c r="AE54" s="7">
        <f>xbarco!AE54/xbarco!AE$69*100</f>
        <v>3.9595959595959602</v>
      </c>
      <c r="AF54" s="12">
        <f t="shared" si="6"/>
        <v>5.7549139408783496</v>
      </c>
      <c r="AG54" s="10">
        <f>xbarco!AG54/xbarco!AG$69*100</f>
        <v>0</v>
      </c>
      <c r="AH54" s="10">
        <f>xbarco!AH54/xbarco!AH$69*100</f>
        <v>0</v>
      </c>
      <c r="AI54" s="14">
        <f t="shared" si="7"/>
        <v>0</v>
      </c>
      <c r="AJ54" s="7">
        <f>xbarco!AJ54/xbarco!AJ$69*100</f>
        <v>0</v>
      </c>
      <c r="AK54" s="7">
        <f>xbarco!AK54/xbarco!AK$69*100</f>
        <v>4.2328042328042326</v>
      </c>
      <c r="AL54" s="7">
        <f>xbarco!AL54/xbarco!AL$69*100</f>
        <v>0</v>
      </c>
      <c r="AM54" s="7">
        <f>xbarco!AM54/xbarco!AM$69*100</f>
        <v>1.0204081632653061</v>
      </c>
      <c r="AN54" s="7">
        <f>xbarco!AN54/xbarco!AN$69*100</f>
        <v>0</v>
      </c>
      <c r="AO54" s="7">
        <f>xbarco!AO54/xbarco!AO$69*100</f>
        <v>0.51546391752577314</v>
      </c>
      <c r="AP54" s="7">
        <f>xbarco!AP54/xbarco!AP$69*100</f>
        <v>0</v>
      </c>
      <c r="AQ54" s="7">
        <f>xbarco!AQ54/xbarco!AQ$69*100</f>
        <v>0.45871559633027525</v>
      </c>
      <c r="AR54" s="7">
        <f>xbarco!AR54/xbarco!AR$69*100</f>
        <v>0</v>
      </c>
      <c r="AS54" s="7">
        <f>xbarco!AS54/xbarco!AS$69*100</f>
        <v>0</v>
      </c>
      <c r="AT54" s="7">
        <f>xbarco!AT54/xbarco!AT$69*100</f>
        <v>0</v>
      </c>
      <c r="AU54" s="7">
        <f>xbarco!AU54/xbarco!AU$69*100</f>
        <v>0</v>
      </c>
      <c r="AV54" s="12">
        <f t="shared" si="8"/>
        <v>0.30579764860254693</v>
      </c>
      <c r="AW54" s="7">
        <f>xbarco!AW54/xbarco!AW$69*100</f>
        <v>0</v>
      </c>
      <c r="AX54" s="7">
        <f>xbarco!AX54/xbarco!AX$69*100</f>
        <v>1.1904761904761905</v>
      </c>
      <c r="AY54" s="7">
        <f>xbarco!AY54/xbarco!AY$69*100</f>
        <v>0</v>
      </c>
      <c r="AZ54" s="7">
        <f>xbarco!AZ54/xbarco!AZ$69*100</f>
        <v>0</v>
      </c>
      <c r="BA54" s="7">
        <f>xbarco!BA54/xbarco!BA$69*100</f>
        <v>0</v>
      </c>
      <c r="BB54" s="7">
        <f>xbarco!BB54/xbarco!BB$69*100</f>
        <v>0.70422535211267612</v>
      </c>
      <c r="BC54" s="7">
        <f>xbarco!BC54/xbarco!BC$69*100</f>
        <v>0</v>
      </c>
      <c r="BD54" s="7">
        <f>xbarco!BD54/xbarco!BD$69*100</f>
        <v>0</v>
      </c>
      <c r="BE54" s="7">
        <f>xbarco!BE54/xbarco!BE$69*100</f>
        <v>0</v>
      </c>
      <c r="BF54" s="7">
        <f>xbarco!BF54/xbarco!BF$69*100</f>
        <v>0</v>
      </c>
      <c r="BG54" s="7">
        <f>xbarco!BG54/xbarco!BG$69*100</f>
        <v>0</v>
      </c>
      <c r="BH54" s="7">
        <f>xbarco!BH54/xbarco!BH$69*100</f>
        <v>0</v>
      </c>
      <c r="BI54" s="12">
        <f t="shared" si="9"/>
        <v>0.16590772706413925</v>
      </c>
      <c r="BJ54" s="10">
        <f>xbarco!BJ54/xbarco!BJ$69*100</f>
        <v>0</v>
      </c>
      <c r="BK54" s="10">
        <f>xbarco!BK54/xbarco!BK$69*100</f>
        <v>0.52555387367551942</v>
      </c>
      <c r="BL54" s="10">
        <f>xbarco!BL54/xbarco!BL$69*100</f>
        <v>0</v>
      </c>
      <c r="BM54" s="10">
        <f>xbarco!BM54/xbarco!BM$69*100</f>
        <v>0</v>
      </c>
      <c r="BN54" s="10">
        <f>xbarco!BN54/xbarco!BN$69*100</f>
        <v>0</v>
      </c>
      <c r="BO54" s="10">
        <f>xbarco!BO54/xbarco!BO$69*100</f>
        <v>0.79365079365079383</v>
      </c>
      <c r="BP54" s="10">
        <f>xbarco!BP54/xbarco!BP$69*100</f>
        <v>1.5209125475285177</v>
      </c>
      <c r="BQ54" s="10"/>
      <c r="BR54" s="10">
        <f>xbarco!BR54/xbarco!BR$69*100</f>
        <v>0.58899477936445566</v>
      </c>
      <c r="BS54" s="10">
        <f>xbarco!BS54/xbarco!BS$69*100</f>
        <v>0</v>
      </c>
      <c r="BT54" s="10">
        <f>xbarco!BT54/xbarco!BT$69*100</f>
        <v>0.56262735424899146</v>
      </c>
      <c r="BU54" s="10">
        <f>xbarco!BU54/xbarco!BU$69*100</f>
        <v>0.13424244222546361</v>
      </c>
      <c r="BV54" s="10">
        <f>xbarco!BV54/xbarco!BV$69*100</f>
        <v>1.680672268907563</v>
      </c>
      <c r="BW54" s="10">
        <f>xbarco!BW54/xbarco!BW$69*100</f>
        <v>0</v>
      </c>
      <c r="BX54" s="14">
        <f t="shared" si="10"/>
        <v>0.44666569689240809</v>
      </c>
      <c r="BY54" s="7">
        <f>xbarco!BY54/xbarco!BY$69*100</f>
        <v>0</v>
      </c>
      <c r="BZ54" s="7">
        <f>xbarco!BZ54/xbarco!BZ$69*100</f>
        <v>0</v>
      </c>
      <c r="CA54" s="7">
        <f>xbarco!CA54/xbarco!CA$69*100</f>
        <v>0</v>
      </c>
      <c r="CB54" s="7">
        <f>xbarco!CB54/xbarco!CB$69*100</f>
        <v>1.1235955056179776</v>
      </c>
      <c r="CC54" s="7">
        <f>xbarco!CC54/xbarco!CC$69*100</f>
        <v>0</v>
      </c>
      <c r="CD54" s="7">
        <f>xbarco!CD54/xbarco!CD$69*100</f>
        <v>4.7619047619047619</v>
      </c>
      <c r="CE54" s="7">
        <f>xbarco!CE54/xbarco!CE$69*100</f>
        <v>0</v>
      </c>
      <c r="CF54" s="7">
        <f>xbarco!CF54/xbarco!CF$69*100</f>
        <v>6.8493150684931505</v>
      </c>
      <c r="CG54" s="7"/>
      <c r="CH54" s="7"/>
      <c r="CI54" s="7">
        <f>xbarco!CI54/xbarco!CI$69*100</f>
        <v>0</v>
      </c>
      <c r="CJ54" s="7">
        <f>xbarco!CJ54/xbarco!CJ$69*100</f>
        <v>3.4883720930232558</v>
      </c>
      <c r="CK54" s="7">
        <f>xbarco!CK54/xbarco!CK$69*100</f>
        <v>0</v>
      </c>
      <c r="CL54" s="7">
        <f>xbarco!CL54/xbarco!CL$69*100</f>
        <v>0</v>
      </c>
      <c r="CM54" s="7"/>
      <c r="CN54" s="7">
        <f>xbarco!CN54/xbarco!CN$69*100</f>
        <v>0</v>
      </c>
      <c r="CO54" s="7">
        <f>xbarco!CO54/xbarco!CO$69*100</f>
        <v>0</v>
      </c>
      <c r="CP54" s="12">
        <f t="shared" si="11"/>
        <v>1.1587991020742248</v>
      </c>
      <c r="DC54" s="6"/>
      <c r="DD54" s="63">
        <f>xbarco!DD54/xbarco!DD$69*100</f>
        <v>0</v>
      </c>
      <c r="DE54" s="63">
        <f>xbarco!DE54/xbarco!DE$69*100</f>
        <v>0</v>
      </c>
      <c r="DF54" s="63">
        <f>xbarco!DF54/xbarco!DF$69*100</f>
        <v>0</v>
      </c>
      <c r="DG54" s="63">
        <f>xbarco!DG54/xbarco!DG$69*100</f>
        <v>0</v>
      </c>
      <c r="DH54" s="63">
        <f>xbarco!DH54/xbarco!DH$69*100</f>
        <v>0</v>
      </c>
      <c r="DI54" s="63">
        <f>xbarco!DI54/xbarco!DI$69*100</f>
        <v>0</v>
      </c>
      <c r="DJ54" s="63">
        <f>xbarco!DJ54/xbarco!DJ$69*100</f>
        <v>0</v>
      </c>
      <c r="DK54" s="63">
        <f>xbarco!DK54/xbarco!DK$69*100</f>
        <v>0</v>
      </c>
      <c r="DL54" s="63">
        <f>xbarco!DL54/xbarco!DL$69*100</f>
        <v>0</v>
      </c>
      <c r="DM54" s="63">
        <f>xbarco!DM54/xbarco!DM$69*100</f>
        <v>1.2269938650306749</v>
      </c>
      <c r="DN54" s="63">
        <f>xbarco!DN54/xbarco!DN$69*100</f>
        <v>0</v>
      </c>
      <c r="DO54" s="63">
        <f>xbarco!DO54/xbarco!DO$69*100</f>
        <v>0</v>
      </c>
      <c r="DP54" s="61"/>
    </row>
    <row r="55" spans="1:120">
      <c r="A55">
        <v>47</v>
      </c>
      <c r="B55" s="7">
        <f>xbarco!B55/xbarco!B$69*100</f>
        <v>0</v>
      </c>
      <c r="C55" s="7">
        <f>xbarco!C55/xbarco!C$69*100</f>
        <v>0.68493150684931503</v>
      </c>
      <c r="D55" s="7">
        <f>xbarco!D55/xbarco!D$69*100</f>
        <v>0</v>
      </c>
      <c r="E55" s="7">
        <f>xbarco!E55/xbarco!E$69*100</f>
        <v>1.9230769230769231</v>
      </c>
      <c r="F55" s="7">
        <f>xbarco!F55/xbarco!F$69*100</f>
        <v>0</v>
      </c>
      <c r="G55" s="7">
        <f>xbarco!G55/xbarco!G$69*100</f>
        <v>0.50505050505050508</v>
      </c>
      <c r="H55" s="7">
        <f>xbarco!H55/xbarco!H$69*100</f>
        <v>0</v>
      </c>
      <c r="I55" s="7">
        <f>xbarco!I55/xbarco!I$69*100</f>
        <v>0</v>
      </c>
      <c r="J55" s="7">
        <f>xbarco!J55/xbarco!J$69*100</f>
        <v>0.75757575757575757</v>
      </c>
      <c r="K55" s="12">
        <f t="shared" si="4"/>
        <v>0.45390460630186663</v>
      </c>
      <c r="L55" s="7">
        <f>xbarco!L55/xbarco!L$69*100</f>
        <v>0</v>
      </c>
      <c r="M55" s="7">
        <f>xbarco!M55/xbarco!M$69*100</f>
        <v>0.78125</v>
      </c>
      <c r="N55" s="7">
        <f>xbarco!N55/xbarco!N$69*100</f>
        <v>0</v>
      </c>
      <c r="O55" s="7">
        <f>xbarco!O55/xbarco!O$69*100</f>
        <v>0.82644628099173556</v>
      </c>
      <c r="P55" s="7">
        <f>xbarco!P55/xbarco!P$69*100</f>
        <v>0</v>
      </c>
      <c r="Q55" s="7">
        <f>xbarco!Q55/xbarco!Q$69*100</f>
        <v>0</v>
      </c>
      <c r="R55" s="7">
        <f>xbarco!R55/xbarco!R$69*100</f>
        <v>0</v>
      </c>
      <c r="S55" s="7">
        <f>xbarco!S55/xbarco!S$69*100</f>
        <v>1.3071895424836601</v>
      </c>
      <c r="T55" s="7">
        <f>xbarco!T55/xbarco!T$69*100</f>
        <v>0</v>
      </c>
      <c r="U55" s="7">
        <f>xbarco!U55/xbarco!U$69*100</f>
        <v>0</v>
      </c>
      <c r="V55" s="12">
        <f t="shared" si="5"/>
        <v>0.44155155702615601</v>
      </c>
      <c r="W55" s="7">
        <f>xbarco!W55/xbarco!W$69*100</f>
        <v>0</v>
      </c>
      <c r="X55" s="7">
        <f>xbarco!X55/xbarco!X$69*100</f>
        <v>0.70422535211267612</v>
      </c>
      <c r="Y55" s="7">
        <f>xbarco!Y55/xbarco!Y$69*100</f>
        <v>0</v>
      </c>
      <c r="Z55" s="7">
        <f>xbarco!Z55/xbarco!Z$69*100</f>
        <v>2.9197080291970803</v>
      </c>
      <c r="AA55" s="7">
        <f>xbarco!AA55/xbarco!AA$69*100</f>
        <v>1.8867924528301887</v>
      </c>
      <c r="AB55" s="7">
        <f>xbarco!AB55/xbarco!AB$69*100</f>
        <v>0</v>
      </c>
      <c r="AC55" s="7">
        <f>xbarco!AC55/xbarco!AC$69*100</f>
        <v>0</v>
      </c>
      <c r="AD55" s="7">
        <f>xbarco!AD55/xbarco!AD$69*100</f>
        <v>4.1666666666666661</v>
      </c>
      <c r="AE55" s="7">
        <f>xbarco!AE55/xbarco!AE$69*100</f>
        <v>1.5555555555555556</v>
      </c>
      <c r="AF55" s="12">
        <f t="shared" si="6"/>
        <v>2.8059011232205102</v>
      </c>
      <c r="AG55" s="10">
        <f>xbarco!AG55/xbarco!AG$69*100</f>
        <v>0</v>
      </c>
      <c r="AH55" s="10">
        <f>xbarco!AH55/xbarco!AH$69*100</f>
        <v>0</v>
      </c>
      <c r="AI55" s="14">
        <f t="shared" si="7"/>
        <v>0</v>
      </c>
      <c r="AJ55" s="7">
        <f>xbarco!AJ55/xbarco!AJ$69*100</f>
        <v>0</v>
      </c>
      <c r="AK55" s="7">
        <f>xbarco!AK55/xbarco!AK$69*100</f>
        <v>4.2328042328042326</v>
      </c>
      <c r="AL55" s="7">
        <f>xbarco!AL55/xbarco!AL$69*100</f>
        <v>0</v>
      </c>
      <c r="AM55" s="7">
        <f>xbarco!AM55/xbarco!AM$69*100</f>
        <v>0.51020408163265307</v>
      </c>
      <c r="AN55" s="7">
        <f>xbarco!AN55/xbarco!AN$69*100</f>
        <v>0</v>
      </c>
      <c r="AO55" s="7">
        <f>xbarco!AO55/xbarco!AO$69*100</f>
        <v>0.51546391752577314</v>
      </c>
      <c r="AP55" s="7">
        <f>xbarco!AP55/xbarco!AP$69*100</f>
        <v>0</v>
      </c>
      <c r="AQ55" s="7">
        <f>xbarco!AQ55/xbarco!AQ$69*100</f>
        <v>0.45871559633027525</v>
      </c>
      <c r="AR55" s="7">
        <f>xbarco!AR55/xbarco!AR$69*100</f>
        <v>0</v>
      </c>
      <c r="AS55" s="7">
        <f>xbarco!AS55/xbarco!AS$69*100</f>
        <v>0.67114093959731547</v>
      </c>
      <c r="AT55" s="7">
        <f>xbarco!AT55/xbarco!AT$69*100</f>
        <v>1.9607843137254901</v>
      </c>
      <c r="AU55" s="7">
        <f>xbarco!AU55/xbarco!AU$69*100</f>
        <v>0</v>
      </c>
      <c r="AV55" s="12">
        <f t="shared" si="8"/>
        <v>1.2141714380885129</v>
      </c>
      <c r="AW55" s="7">
        <f>xbarco!AW55/xbarco!AW$69*100</f>
        <v>0</v>
      </c>
      <c r="AX55" s="7">
        <f>xbarco!AX55/xbarco!AX$69*100</f>
        <v>0</v>
      </c>
      <c r="AY55" s="7">
        <f>xbarco!AY55/xbarco!AY$69*100</f>
        <v>0</v>
      </c>
      <c r="AZ55" s="7">
        <f>xbarco!AZ55/xbarco!AZ$69*100</f>
        <v>0</v>
      </c>
      <c r="BA55" s="7">
        <f>xbarco!BA55/xbarco!BA$69*100</f>
        <v>0</v>
      </c>
      <c r="BB55" s="7">
        <f>xbarco!BB55/xbarco!BB$69*100</f>
        <v>0</v>
      </c>
      <c r="BC55" s="7">
        <f>xbarco!BC55/xbarco!BC$69*100</f>
        <v>0</v>
      </c>
      <c r="BD55" s="7">
        <f>xbarco!BD55/xbarco!BD$69*100</f>
        <v>0</v>
      </c>
      <c r="BE55" s="7">
        <f>xbarco!BE55/xbarco!BE$69*100</f>
        <v>0</v>
      </c>
      <c r="BF55" s="7">
        <f>xbarco!BF55/xbarco!BF$69*100</f>
        <v>0</v>
      </c>
      <c r="BG55" s="7">
        <f>xbarco!BG55/xbarco!BG$69*100</f>
        <v>0</v>
      </c>
      <c r="BH55" s="7">
        <f>xbarco!BH55/xbarco!BH$69*100</f>
        <v>0</v>
      </c>
      <c r="BI55" s="12">
        <f t="shared" si="9"/>
        <v>0</v>
      </c>
      <c r="BJ55" s="10">
        <f>xbarco!BJ55/xbarco!BJ$69*100</f>
        <v>0.49261083743842365</v>
      </c>
      <c r="BK55" s="10">
        <f>xbarco!BK55/xbarco!BK$69*100</f>
        <v>0.11828815191963671</v>
      </c>
      <c r="BL55" s="10">
        <f>xbarco!BL55/xbarco!BL$69*100</f>
        <v>0</v>
      </c>
      <c r="BM55" s="10">
        <f>xbarco!BM55/xbarco!BM$69*100</f>
        <v>0</v>
      </c>
      <c r="BN55" s="10">
        <f>xbarco!BN55/xbarco!BN$69*100</f>
        <v>0.73051754907792987</v>
      </c>
      <c r="BO55" s="10">
        <f>xbarco!BO55/xbarco!BO$69*100</f>
        <v>0</v>
      </c>
      <c r="BP55" s="10">
        <f>xbarco!BP55/xbarco!BP$69*100</f>
        <v>0.76045627376425884</v>
      </c>
      <c r="BQ55" s="10"/>
      <c r="BR55" s="10">
        <f>xbarco!BR55/xbarco!BR$69*100</f>
        <v>0.1325670067924398</v>
      </c>
      <c r="BS55" s="10">
        <f>xbarco!BS55/xbarco!BS$69*100</f>
        <v>0</v>
      </c>
      <c r="BT55" s="10">
        <f>xbarco!BT55/xbarco!BT$69*100</f>
        <v>0.12663240304577741</v>
      </c>
      <c r="BU55" s="10">
        <f>xbarco!BU55/xbarco!BU$69*100</f>
        <v>0</v>
      </c>
      <c r="BV55" s="10">
        <f>xbarco!BV55/xbarco!BV$69*100</f>
        <v>0.84033613445378152</v>
      </c>
      <c r="BW55" s="10">
        <f>xbarco!BW55/xbarco!BW$69*100</f>
        <v>0.68826364757314218</v>
      </c>
      <c r="BX55" s="14">
        <f t="shared" si="10"/>
        <v>0.29920553877426082</v>
      </c>
      <c r="BY55" s="7">
        <f>xbarco!BY55/xbarco!BY$69*100</f>
        <v>0</v>
      </c>
      <c r="BZ55" s="7">
        <f>xbarco!BZ55/xbarco!BZ$69*100</f>
        <v>0</v>
      </c>
      <c r="CA55" s="7">
        <f>xbarco!CA55/xbarco!CA$69*100</f>
        <v>0</v>
      </c>
      <c r="CB55" s="7">
        <f>xbarco!CB55/xbarco!CB$69*100</f>
        <v>2.2471910112359552</v>
      </c>
      <c r="CC55" s="7">
        <f>xbarco!CC55/xbarco!CC$69*100</f>
        <v>0</v>
      </c>
      <c r="CD55" s="7">
        <f>xbarco!CD55/xbarco!CD$69*100</f>
        <v>1.5873015873015872</v>
      </c>
      <c r="CE55" s="7">
        <f>xbarco!CE55/xbarco!CE$69*100</f>
        <v>0</v>
      </c>
      <c r="CF55" s="7">
        <f>xbarco!CF55/xbarco!CF$69*100</f>
        <v>2.7397260273972601</v>
      </c>
      <c r="CG55" s="7"/>
      <c r="CH55" s="7"/>
      <c r="CI55" s="7">
        <f>xbarco!CI55/xbarco!CI$69*100</f>
        <v>0</v>
      </c>
      <c r="CJ55" s="7">
        <f>xbarco!CJ55/xbarco!CJ$69*100</f>
        <v>0</v>
      </c>
      <c r="CK55" s="7">
        <f>xbarco!CK55/xbarco!CK$69*100</f>
        <v>0</v>
      </c>
      <c r="CL55" s="7">
        <f>xbarco!CL55/xbarco!CL$69*100</f>
        <v>1.0101010101010102</v>
      </c>
      <c r="CM55" s="7"/>
      <c r="CN55" s="7">
        <f>xbarco!CN55/xbarco!CN$69*100</f>
        <v>0</v>
      </c>
      <c r="CO55" s="7">
        <f>xbarco!CO55/xbarco!CO$69*100</f>
        <v>0</v>
      </c>
      <c r="CP55" s="12">
        <f t="shared" si="11"/>
        <v>0.54173711685970094</v>
      </c>
      <c r="DC55" s="6"/>
      <c r="DD55" s="63">
        <f>xbarco!DD55/xbarco!DD$69*100</f>
        <v>0</v>
      </c>
      <c r="DE55" s="63">
        <f>xbarco!DE55/xbarco!DE$69*100</f>
        <v>0</v>
      </c>
      <c r="DF55" s="63">
        <f>xbarco!DF55/xbarco!DF$69*100</f>
        <v>0</v>
      </c>
      <c r="DG55" s="63">
        <f>xbarco!DG55/xbarco!DG$69*100</f>
        <v>0</v>
      </c>
      <c r="DH55" s="63">
        <f>xbarco!DH55/xbarco!DH$69*100</f>
        <v>0</v>
      </c>
      <c r="DI55" s="63">
        <f>xbarco!DI55/xbarco!DI$69*100</f>
        <v>0</v>
      </c>
      <c r="DJ55" s="63">
        <f>xbarco!DJ55/xbarco!DJ$69*100</f>
        <v>0</v>
      </c>
      <c r="DK55" s="63">
        <f>xbarco!DK55/xbarco!DK$69*100</f>
        <v>0</v>
      </c>
      <c r="DL55" s="63">
        <f>xbarco!DL55/xbarco!DL$69*100</f>
        <v>0</v>
      </c>
      <c r="DM55" s="63">
        <f>xbarco!DM55/xbarco!DM$69*100</f>
        <v>0</v>
      </c>
      <c r="DN55" s="63">
        <f>xbarco!DN55/xbarco!DN$69*100</f>
        <v>0</v>
      </c>
      <c r="DO55" s="63">
        <f>xbarco!DO55/xbarco!DO$69*100</f>
        <v>0</v>
      </c>
      <c r="DP55" s="61"/>
    </row>
    <row r="56" spans="1:120">
      <c r="A56">
        <v>48</v>
      </c>
      <c r="B56" s="7">
        <f>xbarco!B56/xbarco!B$69*100</f>
        <v>0</v>
      </c>
      <c r="C56" s="7">
        <f>xbarco!C56/xbarco!C$69*100</f>
        <v>0</v>
      </c>
      <c r="D56" s="7">
        <f>xbarco!D56/xbarco!D$69*100</f>
        <v>0</v>
      </c>
      <c r="E56" s="7">
        <f>xbarco!E56/xbarco!E$69*100</f>
        <v>0</v>
      </c>
      <c r="F56" s="7">
        <f>xbarco!F56/xbarco!F$69*100</f>
        <v>0</v>
      </c>
      <c r="G56" s="7">
        <f>xbarco!G56/xbarco!G$69*100</f>
        <v>0</v>
      </c>
      <c r="H56" s="7">
        <f>xbarco!H56/xbarco!H$69*100</f>
        <v>0</v>
      </c>
      <c r="I56" s="7">
        <f>xbarco!I56/xbarco!I$69*100</f>
        <v>0.9569377990430622</v>
      </c>
      <c r="J56" s="7">
        <f>xbarco!J56/xbarco!J$69*100</f>
        <v>0.75757575757575757</v>
      </c>
      <c r="K56" s="12">
        <f t="shared" si="4"/>
        <v>0.62865497076023402</v>
      </c>
      <c r="L56" s="7">
        <f>xbarco!L56/xbarco!L$69*100</f>
        <v>0</v>
      </c>
      <c r="M56" s="7">
        <f>xbarco!M56/xbarco!M$69*100</f>
        <v>0.78125</v>
      </c>
      <c r="N56" s="7">
        <f>xbarco!N56/xbarco!N$69*100</f>
        <v>0</v>
      </c>
      <c r="O56" s="7">
        <f>xbarco!O56/xbarco!O$69*100</f>
        <v>0.82644628099173556</v>
      </c>
      <c r="P56" s="7">
        <f>xbarco!P56/xbarco!P$69*100</f>
        <v>0</v>
      </c>
      <c r="Q56" s="7">
        <f>xbarco!Q56/xbarco!Q$69*100</f>
        <v>0.70921985815602839</v>
      </c>
      <c r="R56" s="7">
        <f>xbarco!R56/xbarco!R$69*100</f>
        <v>0</v>
      </c>
      <c r="S56" s="7">
        <f>xbarco!S56/xbarco!S$69*100</f>
        <v>3.2679738562091507</v>
      </c>
      <c r="T56" s="7">
        <f>xbarco!T56/xbarco!T$69*100</f>
        <v>0</v>
      </c>
      <c r="U56" s="7">
        <f>xbarco!U56/xbarco!U$69*100</f>
        <v>0</v>
      </c>
      <c r="V56" s="12">
        <f t="shared" si="5"/>
        <v>1.1492680344547739</v>
      </c>
      <c r="W56" s="7">
        <f>xbarco!W56/xbarco!W$69*100</f>
        <v>0</v>
      </c>
      <c r="X56" s="7">
        <f>xbarco!X56/xbarco!X$69*100</f>
        <v>2.8169014084507045</v>
      </c>
      <c r="Y56" s="7">
        <f>xbarco!Y56/xbarco!Y$69*100</f>
        <v>0</v>
      </c>
      <c r="Z56" s="7">
        <f>xbarco!Z56/xbarco!Z$69*100</f>
        <v>1.4598540145985401</v>
      </c>
      <c r="AA56" s="7">
        <f>xbarco!AA56/xbarco!AA$69*100</f>
        <v>1.8867924528301887</v>
      </c>
      <c r="AB56" s="7">
        <f>xbarco!AB56/xbarco!AB$69*100</f>
        <v>3.8461538461538463</v>
      </c>
      <c r="AC56" s="7">
        <f>xbarco!AC56/xbarco!AC$69*100</f>
        <v>0</v>
      </c>
      <c r="AD56" s="7">
        <f>xbarco!AD56/xbarco!AD$69*100</f>
        <v>0</v>
      </c>
      <c r="AE56" s="7">
        <f>xbarco!AE56/xbarco!AE$69*100</f>
        <v>1.5555555555555556</v>
      </c>
      <c r="AF56" s="12">
        <f t="shared" si="6"/>
        <v>1.8214747579704427</v>
      </c>
      <c r="AG56" s="10">
        <f>xbarco!AG56/xbarco!AG$69*100</f>
        <v>0</v>
      </c>
      <c r="AH56" s="10">
        <f>xbarco!AH56/xbarco!AH$69*100</f>
        <v>0</v>
      </c>
      <c r="AI56" s="14">
        <f t="shared" si="7"/>
        <v>0</v>
      </c>
      <c r="AJ56" s="7">
        <f>xbarco!AJ56/xbarco!AJ$69*100</f>
        <v>0</v>
      </c>
      <c r="AK56" s="7">
        <f>xbarco!AK56/xbarco!AK$69*100</f>
        <v>2.6455026455026456</v>
      </c>
      <c r="AL56" s="7">
        <f>xbarco!AL56/xbarco!AL$69*100</f>
        <v>0</v>
      </c>
      <c r="AM56" s="7">
        <f>xbarco!AM56/xbarco!AM$69*100</f>
        <v>0.51020408163265307</v>
      </c>
      <c r="AN56" s="7">
        <f>xbarco!AN56/xbarco!AN$69*100</f>
        <v>0</v>
      </c>
      <c r="AO56" s="7">
        <f>xbarco!AO56/xbarco!AO$69*100</f>
        <v>0.51546391752577314</v>
      </c>
      <c r="AP56" s="7">
        <f>xbarco!AP56/xbarco!AP$69*100</f>
        <v>0</v>
      </c>
      <c r="AQ56" s="7">
        <f>xbarco!AQ56/xbarco!AQ$69*100</f>
        <v>0</v>
      </c>
      <c r="AR56" s="7">
        <f>xbarco!AR56/xbarco!AR$69*100</f>
        <v>0</v>
      </c>
      <c r="AS56" s="7">
        <f>xbarco!AS56/xbarco!AS$69*100</f>
        <v>0.67114093959731547</v>
      </c>
      <c r="AT56" s="7">
        <f>xbarco!AT56/xbarco!AT$69*100</f>
        <v>0</v>
      </c>
      <c r="AU56" s="7">
        <f>xbarco!AU56/xbarco!AU$69*100</f>
        <v>0</v>
      </c>
      <c r="AV56" s="12">
        <f t="shared" si="8"/>
        <v>0.31858384525321359</v>
      </c>
      <c r="AW56" s="7">
        <f>xbarco!AW56/xbarco!AW$69*100</f>
        <v>0</v>
      </c>
      <c r="AX56" s="7">
        <f>xbarco!AX56/xbarco!AX$69*100</f>
        <v>0.59523809523809523</v>
      </c>
      <c r="AY56" s="7">
        <f>xbarco!AY56/xbarco!AY$69*100</f>
        <v>0</v>
      </c>
      <c r="AZ56" s="7">
        <f>xbarco!AZ56/xbarco!AZ$69*100</f>
        <v>0</v>
      </c>
      <c r="BA56" s="7">
        <f>xbarco!BA56/xbarco!BA$69*100</f>
        <v>0</v>
      </c>
      <c r="BB56" s="7">
        <f>xbarco!BB56/xbarco!BB$69*100</f>
        <v>0.70422535211267612</v>
      </c>
      <c r="BC56" s="7">
        <f>xbarco!BC56/xbarco!BC$69*100</f>
        <v>0</v>
      </c>
      <c r="BD56" s="7">
        <f>xbarco!BD56/xbarco!BD$69*100</f>
        <v>0.64102564102564097</v>
      </c>
      <c r="BE56" s="7">
        <f>xbarco!BE56/xbarco!BE$69*100</f>
        <v>0</v>
      </c>
      <c r="BF56" s="7">
        <f>xbarco!BF56/xbarco!BF$69*100</f>
        <v>0</v>
      </c>
      <c r="BG56" s="7">
        <f>xbarco!BG56/xbarco!BG$69*100</f>
        <v>0</v>
      </c>
      <c r="BH56" s="7">
        <f>xbarco!BH56/xbarco!BH$69*100</f>
        <v>0</v>
      </c>
      <c r="BI56" s="12">
        <f t="shared" si="9"/>
        <v>0.12975966460028729</v>
      </c>
      <c r="BJ56" s="10">
        <f>xbarco!BJ56/xbarco!BJ$69*100</f>
        <v>0.49261083743842365</v>
      </c>
      <c r="BK56" s="10">
        <f>xbarco!BK56/xbarco!BK$69*100</f>
        <v>0.76290078436768949</v>
      </c>
      <c r="BL56" s="10">
        <f>xbarco!BL56/xbarco!BL$69*100</f>
        <v>0.7066243152419095</v>
      </c>
      <c r="BM56" s="10">
        <f>xbarco!BM56/xbarco!BM$69*100</f>
        <v>0.30425862974598861</v>
      </c>
      <c r="BN56" s="10">
        <f>xbarco!BN56/xbarco!BN$69*100</f>
        <v>0</v>
      </c>
      <c r="BO56" s="10">
        <f>xbarco!BO56/xbarco!BO$69*100</f>
        <v>1.5873015873015877</v>
      </c>
      <c r="BP56" s="10">
        <f>xbarco!BP56/xbarco!BP$69*100</f>
        <v>1.5209125475285177</v>
      </c>
      <c r="BQ56" s="10"/>
      <c r="BR56" s="10">
        <f>xbarco!BR56/xbarco!BR$69*100</f>
        <v>0.85499242165808076</v>
      </c>
      <c r="BS56" s="10">
        <f>xbarco!BS56/xbarco!BS$69*100</f>
        <v>0.45248868778280549</v>
      </c>
      <c r="BT56" s="10">
        <f>xbarco!BT56/xbarco!BT$69*100</f>
        <v>0.81671712713563294</v>
      </c>
      <c r="BU56" s="10">
        <f>xbarco!BU56/xbarco!BU$69*100</f>
        <v>0.46132174771291246</v>
      </c>
      <c r="BV56" s="10">
        <f>xbarco!BV56/xbarco!BV$69*100</f>
        <v>1.680672268907563</v>
      </c>
      <c r="BW56" s="10">
        <f>xbarco!BW56/xbarco!BW$69*100</f>
        <v>0</v>
      </c>
      <c r="BX56" s="14">
        <f t="shared" si="10"/>
        <v>0.74160007344777779</v>
      </c>
      <c r="BY56" s="7">
        <f>xbarco!BY56/xbarco!BY$69*100</f>
        <v>0</v>
      </c>
      <c r="BZ56" s="7">
        <f>xbarco!BZ56/xbarco!BZ$69*100</f>
        <v>1.3333333333333335</v>
      </c>
      <c r="CA56" s="7">
        <f>xbarco!CA56/xbarco!CA$69*100</f>
        <v>0</v>
      </c>
      <c r="CB56" s="7">
        <f>xbarco!CB56/xbarco!CB$69*100</f>
        <v>4.4943820224719104</v>
      </c>
      <c r="CC56" s="7">
        <f>xbarco!CC56/xbarco!CC$69*100</f>
        <v>0</v>
      </c>
      <c r="CD56" s="7">
        <f>xbarco!CD56/xbarco!CD$69*100</f>
        <v>0</v>
      </c>
      <c r="CE56" s="7">
        <f>xbarco!CE56/xbarco!CE$69*100</f>
        <v>0</v>
      </c>
      <c r="CF56" s="7">
        <f>xbarco!CF56/xbarco!CF$69*100</f>
        <v>4.10958904109589</v>
      </c>
      <c r="CG56" s="7"/>
      <c r="CH56" s="7"/>
      <c r="CI56" s="7">
        <f>xbarco!CI56/xbarco!CI$69*100</f>
        <v>0</v>
      </c>
      <c r="CJ56" s="7">
        <f>xbarco!CJ56/xbarco!CJ$69*100</f>
        <v>2.3255813953488373</v>
      </c>
      <c r="CK56" s="7">
        <f>xbarco!CK56/xbarco!CK$69*100</f>
        <v>0</v>
      </c>
      <c r="CL56" s="7">
        <f>xbarco!CL56/xbarco!CL$69*100</f>
        <v>1.0101010101010102</v>
      </c>
      <c r="CM56" s="7"/>
      <c r="CN56" s="7">
        <f>xbarco!CN56/xbarco!CN$69*100</f>
        <v>0</v>
      </c>
      <c r="CO56" s="7">
        <f>xbarco!CO56/xbarco!CO$69*100</f>
        <v>0</v>
      </c>
      <c r="CP56" s="12">
        <f t="shared" si="11"/>
        <v>0.94807048588221299</v>
      </c>
      <c r="DC56" s="6"/>
      <c r="DD56" s="63">
        <f>xbarco!DD56/xbarco!DD$69*100</f>
        <v>0</v>
      </c>
      <c r="DE56" s="63">
        <f>xbarco!DE56/xbarco!DE$69*100</f>
        <v>0</v>
      </c>
      <c r="DF56" s="63">
        <f>xbarco!DF56/xbarco!DF$69*100</f>
        <v>0</v>
      </c>
      <c r="DG56" s="63">
        <f>xbarco!DG56/xbarco!DG$69*100</f>
        <v>0</v>
      </c>
      <c r="DH56" s="63">
        <f>xbarco!DH56/xbarco!DH$69*100</f>
        <v>0</v>
      </c>
      <c r="DI56" s="63">
        <f>xbarco!DI56/xbarco!DI$69*100</f>
        <v>0</v>
      </c>
      <c r="DJ56" s="63">
        <f>xbarco!DJ56/xbarco!DJ$69*100</f>
        <v>0</v>
      </c>
      <c r="DK56" s="63">
        <f>xbarco!DK56/xbarco!DK$69*100</f>
        <v>0</v>
      </c>
      <c r="DL56" s="63">
        <f>xbarco!DL56/xbarco!DL$69*100</f>
        <v>0</v>
      </c>
      <c r="DM56" s="63">
        <f>xbarco!DM56/xbarco!DM$69*100</f>
        <v>0.61349693251533743</v>
      </c>
      <c r="DN56" s="63">
        <f>xbarco!DN56/xbarco!DN$69*100</f>
        <v>0</v>
      </c>
      <c r="DO56" s="63">
        <f>xbarco!DO56/xbarco!DO$69*100</f>
        <v>0</v>
      </c>
      <c r="DP56" s="61"/>
    </row>
    <row r="57" spans="1:120">
      <c r="A57">
        <v>49</v>
      </c>
      <c r="B57" s="7">
        <f>xbarco!B57/xbarco!B$69*100</f>
        <v>0</v>
      </c>
      <c r="C57" s="7">
        <f>xbarco!C57/xbarco!C$69*100</f>
        <v>0</v>
      </c>
      <c r="D57" s="7">
        <f>xbarco!D57/xbarco!D$69*100</f>
        <v>0</v>
      </c>
      <c r="E57" s="7">
        <f>xbarco!E57/xbarco!E$69*100</f>
        <v>0</v>
      </c>
      <c r="F57" s="7">
        <f>xbarco!F57/xbarco!F$69*100</f>
        <v>0</v>
      </c>
      <c r="G57" s="7">
        <f>xbarco!G57/xbarco!G$69*100</f>
        <v>0</v>
      </c>
      <c r="H57" s="7">
        <f>xbarco!H57/xbarco!H$69*100</f>
        <v>0</v>
      </c>
      <c r="I57" s="7">
        <f>xbarco!I57/xbarco!I$69*100</f>
        <v>0</v>
      </c>
      <c r="J57" s="7">
        <f>xbarco!J57/xbarco!J$69*100</f>
        <v>0</v>
      </c>
      <c r="K57" s="12">
        <f t="shared" si="4"/>
        <v>0</v>
      </c>
      <c r="L57" s="7">
        <f>xbarco!L57/xbarco!L$69*100</f>
        <v>0</v>
      </c>
      <c r="M57" s="7">
        <f>xbarco!M57/xbarco!M$69*100</f>
        <v>0.78125</v>
      </c>
      <c r="N57" s="7">
        <f>xbarco!N57/xbarco!N$69*100</f>
        <v>0</v>
      </c>
      <c r="O57" s="7">
        <f>xbarco!O57/xbarco!O$69*100</f>
        <v>0</v>
      </c>
      <c r="P57" s="7">
        <f>xbarco!P57/xbarco!P$69*100</f>
        <v>0</v>
      </c>
      <c r="Q57" s="7">
        <f>xbarco!Q57/xbarco!Q$69*100</f>
        <v>0.70921985815602839</v>
      </c>
      <c r="R57" s="7">
        <f>xbarco!R57/xbarco!R$69*100</f>
        <v>0</v>
      </c>
      <c r="S57" s="7">
        <f>xbarco!S57/xbarco!S$69*100</f>
        <v>0.65359477124183007</v>
      </c>
      <c r="T57" s="7">
        <f>xbarco!T57/xbarco!T$69*100</f>
        <v>0</v>
      </c>
      <c r="U57" s="7">
        <f>xbarco!U57/xbarco!U$69*100</f>
        <v>0</v>
      </c>
      <c r="V57" s="12">
        <f t="shared" si="5"/>
        <v>0.30257788295178789</v>
      </c>
      <c r="W57" s="7">
        <f>xbarco!W57/xbarco!W$69*100</f>
        <v>0</v>
      </c>
      <c r="X57" s="7">
        <f>xbarco!X57/xbarco!X$69*100</f>
        <v>0</v>
      </c>
      <c r="Y57" s="7">
        <f>xbarco!Y57/xbarco!Y$69*100</f>
        <v>0</v>
      </c>
      <c r="Z57" s="7">
        <f>xbarco!Z57/xbarco!Z$69*100</f>
        <v>2.9197080291970803</v>
      </c>
      <c r="AA57" s="7">
        <f>xbarco!AA57/xbarco!AA$69*100</f>
        <v>0</v>
      </c>
      <c r="AB57" s="7">
        <f>xbarco!AB57/xbarco!AB$69*100</f>
        <v>3.8461538461538463</v>
      </c>
      <c r="AC57" s="7">
        <f>xbarco!AC57/xbarco!AC$69*100</f>
        <v>0</v>
      </c>
      <c r="AD57" s="7">
        <f>xbarco!AD57/xbarco!AD$69*100</f>
        <v>0</v>
      </c>
      <c r="AE57" s="7">
        <f>xbarco!AE57/xbarco!AE$69*100</f>
        <v>1.1313131313131313</v>
      </c>
      <c r="AF57" s="12">
        <f t="shared" si="6"/>
        <v>2.0209716264414594</v>
      </c>
      <c r="AG57" s="10">
        <f>xbarco!AG57/xbarco!AG$69*100</f>
        <v>0</v>
      </c>
      <c r="AH57" s="10">
        <f>xbarco!AH57/xbarco!AH$69*100</f>
        <v>0</v>
      </c>
      <c r="AI57" s="14">
        <f t="shared" si="7"/>
        <v>0</v>
      </c>
      <c r="AJ57" s="7">
        <f>xbarco!AJ57/xbarco!AJ$69*100</f>
        <v>0</v>
      </c>
      <c r="AK57" s="7">
        <f>xbarco!AK57/xbarco!AK$69*100</f>
        <v>1.0582010582010581</v>
      </c>
      <c r="AL57" s="7">
        <f>xbarco!AL57/xbarco!AL$69*100</f>
        <v>0</v>
      </c>
      <c r="AM57" s="7">
        <f>xbarco!AM57/xbarco!AM$69*100</f>
        <v>0</v>
      </c>
      <c r="AN57" s="7">
        <f>xbarco!AN57/xbarco!AN$69*100</f>
        <v>0</v>
      </c>
      <c r="AO57" s="7">
        <f>xbarco!AO57/xbarco!AO$69*100</f>
        <v>0.51546391752577314</v>
      </c>
      <c r="AP57" s="7">
        <f>xbarco!AP57/xbarco!AP$69*100</f>
        <v>0</v>
      </c>
      <c r="AQ57" s="7">
        <f>xbarco!AQ57/xbarco!AQ$69*100</f>
        <v>0</v>
      </c>
      <c r="AR57" s="7">
        <f>xbarco!AR57/xbarco!AR$69*100</f>
        <v>0</v>
      </c>
      <c r="AS57" s="7">
        <f>xbarco!AS57/xbarco!AS$69*100</f>
        <v>0</v>
      </c>
      <c r="AT57" s="7">
        <f>xbarco!AT57/xbarco!AT$69*100</f>
        <v>0</v>
      </c>
      <c r="AU57" s="7">
        <f>xbarco!AU57/xbarco!AU$69*100</f>
        <v>0</v>
      </c>
      <c r="AV57" s="12">
        <f t="shared" si="8"/>
        <v>7.5365006636484294E-2</v>
      </c>
      <c r="AW57" s="7">
        <f>xbarco!AW57/xbarco!AW$69*100</f>
        <v>0</v>
      </c>
      <c r="AX57" s="7">
        <f>xbarco!AX57/xbarco!AX$69*100</f>
        <v>0</v>
      </c>
      <c r="AY57" s="7">
        <f>xbarco!AY57/xbarco!AY$69*100</f>
        <v>0</v>
      </c>
      <c r="AZ57" s="7">
        <f>xbarco!AZ57/xbarco!AZ$69*100</f>
        <v>0</v>
      </c>
      <c r="BA57" s="7">
        <f>xbarco!BA57/xbarco!BA$69*100</f>
        <v>0</v>
      </c>
      <c r="BB57" s="7">
        <f>xbarco!BB57/xbarco!BB$69*100</f>
        <v>0.70422535211267612</v>
      </c>
      <c r="BC57" s="7">
        <f>xbarco!BC57/xbarco!BC$69*100</f>
        <v>0</v>
      </c>
      <c r="BD57" s="7">
        <f>xbarco!BD57/xbarco!BD$69*100</f>
        <v>0</v>
      </c>
      <c r="BE57" s="7">
        <f>xbarco!BE57/xbarco!BE$69*100</f>
        <v>0</v>
      </c>
      <c r="BF57" s="7">
        <f>xbarco!BF57/xbarco!BF$69*100</f>
        <v>1.2658227848101267</v>
      </c>
      <c r="BG57" s="7">
        <f>xbarco!BG57/xbarco!BG$69*100</f>
        <v>0</v>
      </c>
      <c r="BH57" s="7">
        <f>xbarco!BH57/xbarco!BH$69*100</f>
        <v>0</v>
      </c>
      <c r="BI57" s="12">
        <f t="shared" si="9"/>
        <v>0.20913287855044993</v>
      </c>
      <c r="BJ57" s="10">
        <f>xbarco!BJ57/xbarco!BJ$69*100</f>
        <v>0</v>
      </c>
      <c r="BK57" s="10">
        <f>xbarco!BK57/xbarco!BK$69*100</f>
        <v>0.40649511490298612</v>
      </c>
      <c r="BL57" s="10">
        <f>xbarco!BL57/xbarco!BL$69*100</f>
        <v>2.1820190581411403</v>
      </c>
      <c r="BM57" s="10">
        <f>xbarco!BM57/xbarco!BM$69*100</f>
        <v>0.31317826384277658</v>
      </c>
      <c r="BN57" s="10">
        <f>xbarco!BN57/xbarco!BN$69*100</f>
        <v>0</v>
      </c>
      <c r="BO57" s="10">
        <f>xbarco!BO57/xbarco!BO$69*100</f>
        <v>0</v>
      </c>
      <c r="BP57" s="10">
        <f>xbarco!BP57/xbarco!BP$69*100</f>
        <v>0</v>
      </c>
      <c r="BQ57" s="10"/>
      <c r="BR57" s="10">
        <f>xbarco!BR57/xbarco!BR$69*100</f>
        <v>0.45556414386327032</v>
      </c>
      <c r="BS57" s="10">
        <f>xbarco!BS57/xbarco!BS$69*100</f>
        <v>0.45248868778280549</v>
      </c>
      <c r="BT57" s="10">
        <f>xbarco!BT57/xbarco!BT$69*100</f>
        <v>0.43516998440812765</v>
      </c>
      <c r="BU57" s="10">
        <f>xbarco!BU57/xbarco!BU$69*100</f>
        <v>0.27242033063994736</v>
      </c>
      <c r="BV57" s="10">
        <f>xbarco!BV57/xbarco!BV$69*100</f>
        <v>0</v>
      </c>
      <c r="BW57" s="10">
        <f>xbarco!BW57/xbarco!BW$69*100</f>
        <v>0</v>
      </c>
      <c r="BX57" s="14">
        <f t="shared" si="10"/>
        <v>0.34748735258315805</v>
      </c>
      <c r="BY57" s="7">
        <f>xbarco!BY57/xbarco!BY$69*100</f>
        <v>0</v>
      </c>
      <c r="BZ57" s="7">
        <f>xbarco!BZ57/xbarco!BZ$69*100</f>
        <v>1.3333333333333335</v>
      </c>
      <c r="CA57" s="7">
        <f>xbarco!CA57/xbarco!CA$69*100</f>
        <v>0</v>
      </c>
      <c r="CB57" s="7">
        <f>xbarco!CB57/xbarco!CB$69*100</f>
        <v>0</v>
      </c>
      <c r="CC57" s="7">
        <f>xbarco!CC57/xbarco!CC$69*100</f>
        <v>0</v>
      </c>
      <c r="CD57" s="7">
        <f>xbarco!CD57/xbarco!CD$69*100</f>
        <v>0</v>
      </c>
      <c r="CE57" s="7">
        <f>xbarco!CE57/xbarco!CE$69*100</f>
        <v>0</v>
      </c>
      <c r="CF57" s="7">
        <f>xbarco!CF57/xbarco!CF$69*100</f>
        <v>8.2191780821917799</v>
      </c>
      <c r="CG57" s="7"/>
      <c r="CH57" s="7"/>
      <c r="CI57" s="7">
        <f>xbarco!CI57/xbarco!CI$69*100</f>
        <v>0</v>
      </c>
      <c r="CJ57" s="7">
        <f>xbarco!CJ57/xbarco!CJ$69*100</f>
        <v>1.1627906976744187</v>
      </c>
      <c r="CK57" s="7">
        <f>xbarco!CK57/xbarco!CK$69*100</f>
        <v>0</v>
      </c>
      <c r="CL57" s="7">
        <f>xbarco!CL57/xbarco!CL$69*100</f>
        <v>0</v>
      </c>
      <c r="CM57" s="7"/>
      <c r="CN57" s="7">
        <f>xbarco!CN57/xbarco!CN$69*100</f>
        <v>0</v>
      </c>
      <c r="CO57" s="7">
        <f>xbarco!CO57/xbarco!CO$69*100</f>
        <v>0</v>
      </c>
      <c r="CP57" s="12">
        <f t="shared" si="11"/>
        <v>0.76537872237139515</v>
      </c>
      <c r="DC57" s="6"/>
      <c r="DD57" s="63">
        <f>xbarco!DD57/xbarco!DD$69*100</f>
        <v>0</v>
      </c>
      <c r="DE57" s="63">
        <f>xbarco!DE57/xbarco!DE$69*100</f>
        <v>0</v>
      </c>
      <c r="DF57" s="63">
        <f>xbarco!DF57/xbarco!DF$69*100</f>
        <v>0</v>
      </c>
      <c r="DG57" s="63">
        <f>xbarco!DG57/xbarco!DG$69*100</f>
        <v>0</v>
      </c>
      <c r="DH57" s="63">
        <f>xbarco!DH57/xbarco!DH$69*100</f>
        <v>0</v>
      </c>
      <c r="DI57" s="63">
        <f>xbarco!DI57/xbarco!DI$69*100</f>
        <v>0</v>
      </c>
      <c r="DJ57" s="63">
        <f>xbarco!DJ57/xbarco!DJ$69*100</f>
        <v>0</v>
      </c>
      <c r="DK57" s="63">
        <f>xbarco!DK57/xbarco!DK$69*100</f>
        <v>0</v>
      </c>
      <c r="DL57" s="63">
        <f>xbarco!DL57/xbarco!DL$69*100</f>
        <v>0</v>
      </c>
      <c r="DM57" s="63">
        <f>xbarco!DM57/xbarco!DM$69*100</f>
        <v>0</v>
      </c>
      <c r="DN57" s="63">
        <f>xbarco!DN57/xbarco!DN$69*100</f>
        <v>0</v>
      </c>
      <c r="DO57" s="63">
        <f>xbarco!DO57/xbarco!DO$69*100</f>
        <v>0</v>
      </c>
      <c r="DP57" s="61"/>
    </row>
    <row r="58" spans="1:120">
      <c r="A58">
        <v>50</v>
      </c>
      <c r="B58" s="7">
        <f>xbarco!B58/xbarco!B$69*100</f>
        <v>0</v>
      </c>
      <c r="C58" s="7">
        <f>xbarco!C58/xbarco!C$69*100</f>
        <v>0</v>
      </c>
      <c r="D58" s="7">
        <f>xbarco!D58/xbarco!D$69*100</f>
        <v>0</v>
      </c>
      <c r="E58" s="7">
        <f>xbarco!E58/xbarco!E$69*100</f>
        <v>0.96153846153846156</v>
      </c>
      <c r="F58" s="7">
        <f>xbarco!F58/xbarco!F$69*100</f>
        <v>0</v>
      </c>
      <c r="G58" s="7">
        <f>xbarco!G58/xbarco!G$69*100</f>
        <v>0.50505050505050508</v>
      </c>
      <c r="H58" s="7">
        <f>xbarco!H58/xbarco!H$69*100</f>
        <v>0</v>
      </c>
      <c r="I58" s="7">
        <f>xbarco!I58/xbarco!I$69*100</f>
        <v>0</v>
      </c>
      <c r="J58" s="7">
        <f>xbarco!J58/xbarco!J$69*100</f>
        <v>0</v>
      </c>
      <c r="K58" s="12">
        <f t="shared" si="4"/>
        <v>0.12925731675731675</v>
      </c>
      <c r="L58" s="7">
        <f>xbarco!L58/xbarco!L$69*100</f>
        <v>0</v>
      </c>
      <c r="M58" s="7">
        <f>xbarco!M58/xbarco!M$69*100</f>
        <v>0</v>
      </c>
      <c r="N58" s="7">
        <f>xbarco!N58/xbarco!N$69*100</f>
        <v>0</v>
      </c>
      <c r="O58" s="7">
        <f>xbarco!O58/xbarco!O$69*100</f>
        <v>0</v>
      </c>
      <c r="P58" s="7">
        <f>xbarco!P58/xbarco!P$69*100</f>
        <v>0</v>
      </c>
      <c r="Q58" s="7">
        <f>xbarco!Q58/xbarco!Q$69*100</f>
        <v>0</v>
      </c>
      <c r="R58" s="7">
        <f>xbarco!R58/xbarco!R$69*100</f>
        <v>0</v>
      </c>
      <c r="S58" s="7">
        <f>xbarco!S58/xbarco!S$69*100</f>
        <v>0</v>
      </c>
      <c r="T58" s="7">
        <f>xbarco!T58/xbarco!T$69*100</f>
        <v>0</v>
      </c>
      <c r="U58" s="7">
        <f>xbarco!U58/xbarco!U$69*100</f>
        <v>0.62893081761006298</v>
      </c>
      <c r="V58" s="12">
        <f t="shared" si="5"/>
        <v>0.32863051730976262</v>
      </c>
      <c r="W58" s="7">
        <f>xbarco!W58/xbarco!W$69*100</f>
        <v>0</v>
      </c>
      <c r="X58" s="7">
        <f>xbarco!X58/xbarco!X$69*100</f>
        <v>0</v>
      </c>
      <c r="Y58" s="7">
        <f>xbarco!Y58/xbarco!Y$69*100</f>
        <v>0</v>
      </c>
      <c r="Z58" s="7">
        <f>xbarco!Z58/xbarco!Z$69*100</f>
        <v>0</v>
      </c>
      <c r="AA58" s="7">
        <f>xbarco!AA58/xbarco!AA$69*100</f>
        <v>0</v>
      </c>
      <c r="AB58" s="7">
        <f>xbarco!AB58/xbarco!AB$69*100</f>
        <v>3.8461538461538463</v>
      </c>
      <c r="AC58" s="7">
        <f>xbarco!AC58/xbarco!AC$69*100</f>
        <v>0</v>
      </c>
      <c r="AD58" s="7">
        <f>xbarco!AD58/xbarco!AD$69*100</f>
        <v>3.3333333333333335</v>
      </c>
      <c r="AE58" s="7">
        <f>xbarco!AE58/xbarco!AE$69*100</f>
        <v>1.2929292929292928</v>
      </c>
      <c r="AF58" s="12">
        <f t="shared" si="6"/>
        <v>1.5495756002085117</v>
      </c>
      <c r="AG58" s="10">
        <f>xbarco!AG58/xbarco!AG$69*100</f>
        <v>0</v>
      </c>
      <c r="AH58" s="10">
        <f>xbarco!AH58/xbarco!AH$69*100</f>
        <v>0</v>
      </c>
      <c r="AI58" s="14">
        <f t="shared" si="7"/>
        <v>0</v>
      </c>
      <c r="AJ58" s="7">
        <f>xbarco!AJ58/xbarco!AJ$69*100</f>
        <v>0</v>
      </c>
      <c r="AK58" s="7">
        <f>xbarco!AK58/xbarco!AK$69*100</f>
        <v>1.5873015873015872</v>
      </c>
      <c r="AL58" s="7">
        <f>xbarco!AL58/xbarco!AL$69*100</f>
        <v>0</v>
      </c>
      <c r="AM58" s="7">
        <f>xbarco!AM58/xbarco!AM$69*100</f>
        <v>0</v>
      </c>
      <c r="AN58" s="7">
        <f>xbarco!AN58/xbarco!AN$69*100</f>
        <v>0</v>
      </c>
      <c r="AO58" s="7">
        <f>xbarco!AO58/xbarco!AO$69*100</f>
        <v>0</v>
      </c>
      <c r="AP58" s="7">
        <f>xbarco!AP58/xbarco!AP$69*100</f>
        <v>0</v>
      </c>
      <c r="AQ58" s="7">
        <f>xbarco!AQ58/xbarco!AQ$69*100</f>
        <v>0</v>
      </c>
      <c r="AR58" s="7">
        <f>xbarco!AR58/xbarco!AR$69*100</f>
        <v>0</v>
      </c>
      <c r="AS58" s="7">
        <f>xbarco!AS58/xbarco!AS$69*100</f>
        <v>0</v>
      </c>
      <c r="AT58" s="7">
        <f>xbarco!AT58/xbarco!AT$69*100</f>
        <v>0</v>
      </c>
      <c r="AU58" s="7">
        <f>xbarco!AU58/xbarco!AU$69*100</f>
        <v>0</v>
      </c>
      <c r="AV58" s="12">
        <f t="shared" si="8"/>
        <v>5.29100529100529E-2</v>
      </c>
      <c r="AW58" s="7">
        <f>xbarco!AW58/xbarco!AW$69*100</f>
        <v>0</v>
      </c>
      <c r="AX58" s="7">
        <f>xbarco!AX58/xbarco!AX$69*100</f>
        <v>0</v>
      </c>
      <c r="AY58" s="7">
        <f>xbarco!AY58/xbarco!AY$69*100</f>
        <v>0</v>
      </c>
      <c r="AZ58" s="7">
        <f>xbarco!AZ58/xbarco!AZ$69*100</f>
        <v>0</v>
      </c>
      <c r="BA58" s="7">
        <f>xbarco!BA58/xbarco!BA$69*100</f>
        <v>0</v>
      </c>
      <c r="BB58" s="7">
        <f>xbarco!BB58/xbarco!BB$69*100</f>
        <v>0</v>
      </c>
      <c r="BC58" s="7">
        <f>xbarco!BC58/xbarco!BC$69*100</f>
        <v>0</v>
      </c>
      <c r="BD58" s="7">
        <f>xbarco!BD58/xbarco!BD$69*100</f>
        <v>0</v>
      </c>
      <c r="BE58" s="7">
        <f>xbarco!BE58/xbarco!BE$69*100</f>
        <v>0</v>
      </c>
      <c r="BF58" s="7">
        <f>xbarco!BF58/xbarco!BF$69*100</f>
        <v>0</v>
      </c>
      <c r="BG58" s="7">
        <f>xbarco!BG58/xbarco!BG$69*100</f>
        <v>0</v>
      </c>
      <c r="BH58" s="7">
        <f>xbarco!BH58/xbarco!BH$69*100</f>
        <v>0</v>
      </c>
      <c r="BI58" s="12">
        <f t="shared" si="9"/>
        <v>0</v>
      </c>
      <c r="BJ58" s="10">
        <f>xbarco!BJ58/xbarco!BJ$69*100</f>
        <v>0.49261083743842365</v>
      </c>
      <c r="BK58" s="10">
        <f>xbarco!BK58/xbarco!BK$69*100</f>
        <v>0.24004403467730839</v>
      </c>
      <c r="BL58" s="10">
        <f>xbarco!BL58/xbarco!BL$69*100</f>
        <v>0.90917460755880852</v>
      </c>
      <c r="BM58" s="10">
        <f>xbarco!BM58/xbarco!BM$69*100</f>
        <v>0</v>
      </c>
      <c r="BN58" s="10">
        <f>xbarco!BN58/xbarco!BN$69*100</f>
        <v>0.75193337299226659</v>
      </c>
      <c r="BO58" s="10">
        <f>xbarco!BO58/xbarco!BO$69*100</f>
        <v>0.79365079365079383</v>
      </c>
      <c r="BP58" s="10">
        <f>xbarco!BP58/xbarco!BP$69*100</f>
        <v>0</v>
      </c>
      <c r="BQ58" s="10"/>
      <c r="BR58" s="10">
        <f>xbarco!BR58/xbarco!BR$69*100</f>
        <v>0.26902034277423453</v>
      </c>
      <c r="BS58" s="10">
        <f>xbarco!BS58/xbarco!BS$69*100</f>
        <v>0</v>
      </c>
      <c r="BT58" s="10">
        <f>xbarco!BT58/xbarco!BT$69*100</f>
        <v>0.52137901449466673</v>
      </c>
      <c r="BU58" s="10">
        <f>xbarco!BU58/xbarco!BU$69*100</f>
        <v>0.34631926463376933</v>
      </c>
      <c r="BV58" s="10">
        <f>xbarco!BV58/xbarco!BV$69*100</f>
        <v>0</v>
      </c>
      <c r="BW58" s="10">
        <f>xbarco!BW58/xbarco!BW$69*100</f>
        <v>0.70844075776258286</v>
      </c>
      <c r="BX58" s="14">
        <f t="shared" si="10"/>
        <v>0.3871210019986811</v>
      </c>
      <c r="BY58" s="7">
        <f>xbarco!BY58/xbarco!BY$69*100</f>
        <v>0</v>
      </c>
      <c r="BZ58" s="7">
        <f>xbarco!BZ58/xbarco!BZ$69*100</f>
        <v>5.3333333333333339</v>
      </c>
      <c r="CA58" s="7">
        <f>xbarco!CA58/xbarco!CA$69*100</f>
        <v>0</v>
      </c>
      <c r="CB58" s="7">
        <f>xbarco!CB58/xbarco!CB$69*100</f>
        <v>1.1235955056179776</v>
      </c>
      <c r="CC58" s="7">
        <f>xbarco!CC58/xbarco!CC$69*100</f>
        <v>0</v>
      </c>
      <c r="CD58" s="7">
        <f>xbarco!CD58/xbarco!CD$69*100</f>
        <v>0</v>
      </c>
      <c r="CE58" s="7">
        <f>xbarco!CE58/xbarco!CE$69*100</f>
        <v>0</v>
      </c>
      <c r="CF58" s="7">
        <f>xbarco!CF58/xbarco!CF$69*100</f>
        <v>1.3698630136986301</v>
      </c>
      <c r="CG58" s="7"/>
      <c r="CH58" s="7"/>
      <c r="CI58" s="7">
        <f>xbarco!CI58/xbarco!CI$69*100</f>
        <v>0</v>
      </c>
      <c r="CJ58" s="7">
        <f>xbarco!CJ58/xbarco!CJ$69*100</f>
        <v>0</v>
      </c>
      <c r="CK58" s="7">
        <f>xbarco!CK58/xbarco!CK$69*100</f>
        <v>0</v>
      </c>
      <c r="CL58" s="7">
        <f>xbarco!CL58/xbarco!CL$69*100</f>
        <v>0</v>
      </c>
      <c r="CM58" s="7"/>
      <c r="CN58" s="7">
        <f>xbarco!CN58/xbarco!CN$69*100</f>
        <v>0</v>
      </c>
      <c r="CO58" s="7">
        <f>xbarco!CO58/xbarco!CO$69*100</f>
        <v>0</v>
      </c>
      <c r="CP58" s="12">
        <f t="shared" si="11"/>
        <v>0.55905656090356726</v>
      </c>
      <c r="DC58" s="6"/>
      <c r="DD58" s="63">
        <f>xbarco!DD58/xbarco!DD$69*100</f>
        <v>0</v>
      </c>
      <c r="DE58" s="63">
        <f>xbarco!DE58/xbarco!DE$69*100</f>
        <v>0</v>
      </c>
      <c r="DF58" s="63">
        <f>xbarco!DF58/xbarco!DF$69*100</f>
        <v>0</v>
      </c>
      <c r="DG58" s="63">
        <f>xbarco!DG58/xbarco!DG$69*100</f>
        <v>0</v>
      </c>
      <c r="DH58" s="63">
        <f>xbarco!DH58/xbarco!DH$69*100</f>
        <v>0</v>
      </c>
      <c r="DI58" s="63">
        <f>xbarco!DI58/xbarco!DI$69*100</f>
        <v>0</v>
      </c>
      <c r="DJ58" s="63">
        <f>xbarco!DJ58/xbarco!DJ$69*100</f>
        <v>0</v>
      </c>
      <c r="DK58" s="63">
        <f>xbarco!DK58/xbarco!DK$69*100</f>
        <v>0</v>
      </c>
      <c r="DL58" s="63">
        <f>xbarco!DL58/xbarco!DL$69*100</f>
        <v>0</v>
      </c>
      <c r="DM58" s="63">
        <f>xbarco!DM58/xbarco!DM$69*100</f>
        <v>0.61349693251533743</v>
      </c>
      <c r="DN58" s="63">
        <f>xbarco!DN58/xbarco!DN$69*100</f>
        <v>0</v>
      </c>
      <c r="DO58" s="63">
        <f>xbarco!DO58/xbarco!DO$69*100</f>
        <v>0</v>
      </c>
      <c r="DP58" s="61"/>
    </row>
    <row r="59" spans="1:120">
      <c r="A59">
        <v>51</v>
      </c>
      <c r="B59" s="7">
        <f>xbarco!B59/xbarco!B$69*100</f>
        <v>0</v>
      </c>
      <c r="C59" s="7">
        <f>xbarco!C59/xbarco!C$69*100</f>
        <v>0</v>
      </c>
      <c r="D59" s="7">
        <f>xbarco!D59/xbarco!D$69*100</f>
        <v>0</v>
      </c>
      <c r="E59" s="7">
        <f>xbarco!E59/xbarco!E$69*100</f>
        <v>0</v>
      </c>
      <c r="F59" s="7">
        <f>xbarco!F59/xbarco!F$69*100</f>
        <v>0</v>
      </c>
      <c r="G59" s="7">
        <f>xbarco!G59/xbarco!G$69*100</f>
        <v>0.50505050505050508</v>
      </c>
      <c r="H59" s="7">
        <f>xbarco!H59/xbarco!H$69*100</f>
        <v>0</v>
      </c>
      <c r="I59" s="7">
        <f>xbarco!I59/xbarco!I$69*100</f>
        <v>0.4784688995215311</v>
      </c>
      <c r="J59" s="7">
        <f>xbarco!J59/xbarco!J$69*100</f>
        <v>0</v>
      </c>
      <c r="K59" s="12">
        <f t="shared" si="4"/>
        <v>0.28065745171008333</v>
      </c>
      <c r="L59" s="7">
        <f>xbarco!L59/xbarco!L$69*100</f>
        <v>0</v>
      </c>
      <c r="M59" s="7">
        <f>xbarco!M59/xbarco!M$69*100</f>
        <v>0</v>
      </c>
      <c r="N59" s="7">
        <f>xbarco!N59/xbarco!N$69*100</f>
        <v>0</v>
      </c>
      <c r="O59" s="7">
        <f>xbarco!O59/xbarco!O$69*100</f>
        <v>0.82644628099173556</v>
      </c>
      <c r="P59" s="7">
        <f>xbarco!P59/xbarco!P$69*100</f>
        <v>0</v>
      </c>
      <c r="Q59" s="7">
        <f>xbarco!Q59/xbarco!Q$69*100</f>
        <v>0</v>
      </c>
      <c r="R59" s="7">
        <f>xbarco!R59/xbarco!R$69*100</f>
        <v>0</v>
      </c>
      <c r="S59" s="7">
        <f>xbarco!S59/xbarco!S$69*100</f>
        <v>0</v>
      </c>
      <c r="T59" s="7">
        <f>xbarco!T59/xbarco!T$69*100</f>
        <v>0</v>
      </c>
      <c r="U59" s="7">
        <f>xbarco!U59/xbarco!U$69*100</f>
        <v>0.62893081761006298</v>
      </c>
      <c r="V59" s="12">
        <f t="shared" si="5"/>
        <v>0.35096690328251229</v>
      </c>
      <c r="W59" s="7">
        <f>xbarco!W59/xbarco!W$69*100</f>
        <v>0</v>
      </c>
      <c r="X59" s="7">
        <f>xbarco!X59/xbarco!X$69*100</f>
        <v>0.70422535211267612</v>
      </c>
      <c r="Y59" s="7">
        <f>xbarco!Y59/xbarco!Y$69*100</f>
        <v>0</v>
      </c>
      <c r="Z59" s="7">
        <f>xbarco!Z59/xbarco!Z$69*100</f>
        <v>1.4598540145985401</v>
      </c>
      <c r="AA59" s="7">
        <f>xbarco!AA59/xbarco!AA$69*100</f>
        <v>0</v>
      </c>
      <c r="AB59" s="7">
        <f>xbarco!AB59/xbarco!AB$69*100</f>
        <v>3.8461538461538463</v>
      </c>
      <c r="AC59" s="7">
        <f>xbarco!AC59/xbarco!AC$69*100</f>
        <v>0</v>
      </c>
      <c r="AD59" s="7">
        <f>xbarco!AD59/xbarco!AD$69*100</f>
        <v>0</v>
      </c>
      <c r="AE59" s="7">
        <f>xbarco!AE59/xbarco!AE$69*100</f>
        <v>0.98989898989899006</v>
      </c>
      <c r="AF59" s="12">
        <f t="shared" si="6"/>
        <v>1.3830430711407973</v>
      </c>
      <c r="AG59" s="10">
        <f>xbarco!AG59/xbarco!AG$69*100</f>
        <v>0</v>
      </c>
      <c r="AH59" s="10">
        <f>xbarco!AH59/xbarco!AH$69*100</f>
        <v>0</v>
      </c>
      <c r="AI59" s="14">
        <f t="shared" si="7"/>
        <v>0</v>
      </c>
      <c r="AJ59" s="7">
        <f>xbarco!AJ59/xbarco!AJ$69*100</f>
        <v>0</v>
      </c>
      <c r="AK59" s="7">
        <f>xbarco!AK59/xbarco!AK$69*100</f>
        <v>0.52910052910052907</v>
      </c>
      <c r="AL59" s="7">
        <f>xbarco!AL59/xbarco!AL$69*100</f>
        <v>0</v>
      </c>
      <c r="AM59" s="7">
        <f>xbarco!AM59/xbarco!AM$69*100</f>
        <v>0.51020408163265307</v>
      </c>
      <c r="AN59" s="7">
        <f>xbarco!AN59/xbarco!AN$69*100</f>
        <v>0</v>
      </c>
      <c r="AO59" s="7">
        <f>xbarco!AO59/xbarco!AO$69*100</f>
        <v>0</v>
      </c>
      <c r="AP59" s="7">
        <f>xbarco!AP59/xbarco!AP$69*100</f>
        <v>0</v>
      </c>
      <c r="AQ59" s="7">
        <f>xbarco!AQ59/xbarco!AQ$69*100</f>
        <v>0</v>
      </c>
      <c r="AR59" s="7">
        <f>xbarco!AR59/xbarco!AR$69*100</f>
        <v>0</v>
      </c>
      <c r="AS59" s="7">
        <f>xbarco!AS59/xbarco!AS$69*100</f>
        <v>0</v>
      </c>
      <c r="AT59" s="7">
        <f>xbarco!AT59/xbarco!AT$69*100</f>
        <v>0</v>
      </c>
      <c r="AU59" s="7">
        <f>xbarco!AU59/xbarco!AU$69*100</f>
        <v>0</v>
      </c>
      <c r="AV59" s="12">
        <f t="shared" si="8"/>
        <v>2.8974552784076592E-2</v>
      </c>
      <c r="AW59" s="7">
        <f>xbarco!AW59/xbarco!AW$69*100</f>
        <v>0</v>
      </c>
      <c r="AX59" s="7">
        <f>xbarco!AX59/xbarco!AX$69*100</f>
        <v>0</v>
      </c>
      <c r="AY59" s="7">
        <f>xbarco!AY59/xbarco!AY$69*100</f>
        <v>0</v>
      </c>
      <c r="AZ59" s="7">
        <f>xbarco!AZ59/xbarco!AZ$69*100</f>
        <v>0</v>
      </c>
      <c r="BA59" s="7">
        <f>xbarco!BA59/xbarco!BA$69*100</f>
        <v>0</v>
      </c>
      <c r="BB59" s="7">
        <f>xbarco!BB59/xbarco!BB$69*100</f>
        <v>0</v>
      </c>
      <c r="BC59" s="7">
        <f>xbarco!BC59/xbarco!BC$69*100</f>
        <v>0</v>
      </c>
      <c r="BD59" s="7">
        <f>xbarco!BD59/xbarco!BD$69*100</f>
        <v>0</v>
      </c>
      <c r="BE59" s="7">
        <f>xbarco!BE59/xbarco!BE$69*100</f>
        <v>0</v>
      </c>
      <c r="BF59" s="7">
        <f>xbarco!BF59/xbarco!BF$69*100</f>
        <v>0.63291139240506333</v>
      </c>
      <c r="BG59" s="7">
        <f>xbarco!BG59/xbarco!BG$69*100</f>
        <v>0</v>
      </c>
      <c r="BH59" s="7">
        <f>xbarco!BH59/xbarco!BH$69*100</f>
        <v>0</v>
      </c>
      <c r="BI59" s="12">
        <f t="shared" si="9"/>
        <v>9.9933377748167893E-2</v>
      </c>
      <c r="BJ59" s="10">
        <f>xbarco!BJ59/xbarco!BJ$69*100</f>
        <v>0</v>
      </c>
      <c r="BK59" s="10">
        <f>xbarco!BK59/xbarco!BK$69*100</f>
        <v>0.30516031374707581</v>
      </c>
      <c r="BL59" s="10">
        <f>xbarco!BL59/xbarco!BL$69*100</f>
        <v>0</v>
      </c>
      <c r="BM59" s="10">
        <f>xbarco!BM59/xbarco!BM$69*100</f>
        <v>0</v>
      </c>
      <c r="BN59" s="10">
        <f>xbarco!BN59/xbarco!BN$69*100</f>
        <v>0</v>
      </c>
      <c r="BO59" s="10">
        <f>xbarco!BO59/xbarco!BO$69*100</f>
        <v>0</v>
      </c>
      <c r="BP59" s="10">
        <f>xbarco!BP59/xbarco!BP$69*100</f>
        <v>0.76045627376425884</v>
      </c>
      <c r="BQ59" s="10"/>
      <c r="BR59" s="10">
        <f>xbarco!BR59/xbarco!BR$69*100</f>
        <v>0.34199696866323237</v>
      </c>
      <c r="BS59" s="10">
        <f>xbarco!BS59/xbarco!BS$69*100</f>
        <v>0.45248868778280549</v>
      </c>
      <c r="BT59" s="10">
        <f>xbarco!BT59/xbarco!BT$69*100</f>
        <v>0</v>
      </c>
      <c r="BU59" s="10">
        <f>xbarco!BU59/xbarco!BU$69*100</f>
        <v>0.23687638013911494</v>
      </c>
      <c r="BV59" s="10">
        <f>xbarco!BV59/xbarco!BV$69*100</f>
        <v>0.84033613445378152</v>
      </c>
      <c r="BW59" s="10">
        <f>xbarco!BW59/xbarco!BW$69*100</f>
        <v>0</v>
      </c>
      <c r="BX59" s="14">
        <f t="shared" si="10"/>
        <v>0.22594728911925147</v>
      </c>
      <c r="BY59" s="7">
        <f>xbarco!BY59/xbarco!BY$69*100</f>
        <v>0</v>
      </c>
      <c r="BZ59" s="7">
        <f>xbarco!BZ59/xbarco!BZ$69*100</f>
        <v>2.666666666666667</v>
      </c>
      <c r="CA59" s="7">
        <f>xbarco!CA59/xbarco!CA$69*100</f>
        <v>0</v>
      </c>
      <c r="CB59" s="7">
        <f>xbarco!CB59/xbarco!CB$69*100</f>
        <v>2.2471910112359552</v>
      </c>
      <c r="CC59" s="7">
        <f>xbarco!CC59/xbarco!CC$69*100</f>
        <v>0</v>
      </c>
      <c r="CD59" s="7">
        <f>xbarco!CD59/xbarco!CD$69*100</f>
        <v>0</v>
      </c>
      <c r="CE59" s="7">
        <f>xbarco!CE59/xbarco!CE$69*100</f>
        <v>0</v>
      </c>
      <c r="CF59" s="7">
        <f>xbarco!CF59/xbarco!CF$69*100</f>
        <v>0</v>
      </c>
      <c r="CG59" s="7"/>
      <c r="CH59" s="7"/>
      <c r="CI59" s="7">
        <f>xbarco!CI59/xbarco!CI$69*100</f>
        <v>0</v>
      </c>
      <c r="CJ59" s="7">
        <f>xbarco!CJ59/xbarco!CJ$69*100</f>
        <v>2.3255813953488373</v>
      </c>
      <c r="CK59" s="7">
        <f>xbarco!CK59/xbarco!CK$69*100</f>
        <v>0</v>
      </c>
      <c r="CL59" s="7">
        <f>xbarco!CL59/xbarco!CL$69*100</f>
        <v>0</v>
      </c>
      <c r="CM59" s="7"/>
      <c r="CN59" s="7">
        <f>xbarco!CN59/xbarco!CN$69*100</f>
        <v>0</v>
      </c>
      <c r="CO59" s="7">
        <f>xbarco!CO59/xbarco!CO$69*100</f>
        <v>0</v>
      </c>
      <c r="CP59" s="12">
        <f t="shared" si="11"/>
        <v>0.51710279094653278</v>
      </c>
      <c r="DC59" s="6"/>
      <c r="DD59" s="63">
        <f>xbarco!DD59/xbarco!DD$69*100</f>
        <v>0</v>
      </c>
      <c r="DE59" s="63">
        <f>xbarco!DE59/xbarco!DE$69*100</f>
        <v>0</v>
      </c>
      <c r="DF59" s="63">
        <f>xbarco!DF59/xbarco!DF$69*100</f>
        <v>0</v>
      </c>
      <c r="DG59" s="63">
        <f>xbarco!DG59/xbarco!DG$69*100</f>
        <v>0</v>
      </c>
      <c r="DH59" s="63">
        <f>xbarco!DH59/xbarco!DH$69*100</f>
        <v>0</v>
      </c>
      <c r="DI59" s="63">
        <f>xbarco!DI59/xbarco!DI$69*100</f>
        <v>0</v>
      </c>
      <c r="DJ59" s="63">
        <f>xbarco!DJ59/xbarco!DJ$69*100</f>
        <v>0</v>
      </c>
      <c r="DK59" s="63">
        <f>xbarco!DK59/xbarco!DK$69*100</f>
        <v>0</v>
      </c>
      <c r="DL59" s="63">
        <f>xbarco!DL59/xbarco!DL$69*100</f>
        <v>0</v>
      </c>
      <c r="DM59" s="63">
        <f>xbarco!DM59/xbarco!DM$69*100</f>
        <v>0</v>
      </c>
      <c r="DN59" s="63">
        <f>xbarco!DN59/xbarco!DN$69*100</f>
        <v>0</v>
      </c>
      <c r="DO59" s="63">
        <f>xbarco!DO59/xbarco!DO$69*100</f>
        <v>0</v>
      </c>
      <c r="DP59" s="61"/>
    </row>
    <row r="60" spans="1:120">
      <c r="A60">
        <v>52</v>
      </c>
      <c r="B60" s="7">
        <f>xbarco!B60/xbarco!B$69*100</f>
        <v>0</v>
      </c>
      <c r="C60" s="7">
        <f>xbarco!C60/xbarco!C$69*100</f>
        <v>0</v>
      </c>
      <c r="D60" s="7">
        <f>xbarco!D60/xbarco!D$69*100</f>
        <v>0</v>
      </c>
      <c r="E60" s="7">
        <f>xbarco!E60/xbarco!E$69*100</f>
        <v>0</v>
      </c>
      <c r="F60" s="7">
        <f>xbarco!F60/xbarco!F$69*100</f>
        <v>0</v>
      </c>
      <c r="G60" s="7">
        <f>xbarco!G60/xbarco!G$69*100</f>
        <v>0</v>
      </c>
      <c r="H60" s="7">
        <f>xbarco!H60/xbarco!H$69*100</f>
        <v>0</v>
      </c>
      <c r="I60" s="7">
        <f>xbarco!I60/xbarco!I$69*100</f>
        <v>0</v>
      </c>
      <c r="J60" s="7">
        <f>xbarco!J60/xbarco!J$69*100</f>
        <v>0</v>
      </c>
      <c r="K60" s="12">
        <f t="shared" si="4"/>
        <v>0</v>
      </c>
      <c r="L60" s="7">
        <f>xbarco!L60/xbarco!L$69*100</f>
        <v>0</v>
      </c>
      <c r="M60" s="7">
        <f>xbarco!M60/xbarco!M$69*100</f>
        <v>0</v>
      </c>
      <c r="N60" s="7">
        <f>xbarco!N60/xbarco!N$69*100</f>
        <v>0</v>
      </c>
      <c r="O60" s="7">
        <f>xbarco!O60/xbarco!O$69*100</f>
        <v>0.82644628099173556</v>
      </c>
      <c r="P60" s="7">
        <f>xbarco!P60/xbarco!P$69*100</f>
        <v>0</v>
      </c>
      <c r="Q60" s="7">
        <f>xbarco!Q60/xbarco!Q$69*100</f>
        <v>0</v>
      </c>
      <c r="R60" s="7">
        <f>xbarco!R60/xbarco!R$69*100</f>
        <v>0</v>
      </c>
      <c r="S60" s="7">
        <f>xbarco!S60/xbarco!S$69*100</f>
        <v>0</v>
      </c>
      <c r="T60" s="7">
        <f>xbarco!T60/xbarco!T$69*100</f>
        <v>0</v>
      </c>
      <c r="U60" s="7">
        <f>xbarco!U60/xbarco!U$69*100</f>
        <v>0</v>
      </c>
      <c r="V60" s="12">
        <f t="shared" si="5"/>
        <v>2.233638597274961E-2</v>
      </c>
      <c r="W60" s="7">
        <f>xbarco!W60/xbarco!W$69*100</f>
        <v>0</v>
      </c>
      <c r="X60" s="7">
        <f>xbarco!X60/xbarco!X$69*100</f>
        <v>0.70422535211267612</v>
      </c>
      <c r="Y60" s="7">
        <f>xbarco!Y60/xbarco!Y$69*100</f>
        <v>0</v>
      </c>
      <c r="Z60" s="7">
        <f>xbarco!Z60/xbarco!Z$69*100</f>
        <v>1.4598540145985401</v>
      </c>
      <c r="AA60" s="7">
        <f>xbarco!AA60/xbarco!AA$69*100</f>
        <v>0</v>
      </c>
      <c r="AB60" s="7">
        <f>xbarco!AB60/xbarco!AB$69*100</f>
        <v>1.9230769230769231</v>
      </c>
      <c r="AC60" s="7">
        <f>xbarco!AC60/xbarco!AC$69*100</f>
        <v>0</v>
      </c>
      <c r="AD60" s="7">
        <f>xbarco!AD60/xbarco!AD$69*100</f>
        <v>2.5</v>
      </c>
      <c r="AE60" s="7">
        <f>xbarco!AE60/xbarco!AE$69*100</f>
        <v>1.1313131313131313</v>
      </c>
      <c r="AF60" s="12">
        <f t="shared" si="6"/>
        <v>1.710096467814447</v>
      </c>
      <c r="AG60" s="10">
        <f>xbarco!AG60/xbarco!AG$69*100</f>
        <v>0</v>
      </c>
      <c r="AH60" s="10">
        <f>xbarco!AH60/xbarco!AH$69*100</f>
        <v>0</v>
      </c>
      <c r="AI60" s="14">
        <f t="shared" si="7"/>
        <v>0</v>
      </c>
      <c r="AJ60" s="7">
        <f>xbarco!AJ60/xbarco!AJ$69*100</f>
        <v>0</v>
      </c>
      <c r="AK60" s="7">
        <f>xbarco!AK60/xbarco!AK$69*100</f>
        <v>0</v>
      </c>
      <c r="AL60" s="7">
        <f>xbarco!AL60/xbarco!AL$69*100</f>
        <v>0</v>
      </c>
      <c r="AM60" s="7">
        <f>xbarco!AM60/xbarco!AM$69*100</f>
        <v>0</v>
      </c>
      <c r="AN60" s="7">
        <f>xbarco!AN60/xbarco!AN$69*100</f>
        <v>0</v>
      </c>
      <c r="AO60" s="7">
        <f>xbarco!AO60/xbarco!AO$69*100</f>
        <v>0</v>
      </c>
      <c r="AP60" s="7">
        <f>xbarco!AP60/xbarco!AP$69*100</f>
        <v>0</v>
      </c>
      <c r="AQ60" s="7">
        <f>xbarco!AQ60/xbarco!AQ$69*100</f>
        <v>0</v>
      </c>
      <c r="AR60" s="7">
        <f>xbarco!AR60/xbarco!AR$69*100</f>
        <v>0</v>
      </c>
      <c r="AS60" s="7">
        <f>xbarco!AS60/xbarco!AS$69*100</f>
        <v>0</v>
      </c>
      <c r="AT60" s="7">
        <f>xbarco!AT60/xbarco!AT$69*100</f>
        <v>0</v>
      </c>
      <c r="AU60" s="7">
        <f>xbarco!AU60/xbarco!AU$69*100</f>
        <v>0</v>
      </c>
      <c r="AV60" s="12">
        <f t="shared" si="8"/>
        <v>0</v>
      </c>
      <c r="AW60" s="7">
        <f>xbarco!AW60/xbarco!AW$69*100</f>
        <v>0</v>
      </c>
      <c r="AX60" s="7">
        <f>xbarco!AX60/xbarco!AX$69*100</f>
        <v>0</v>
      </c>
      <c r="AY60" s="7">
        <f>xbarco!AY60/xbarco!AY$69*100</f>
        <v>0</v>
      </c>
      <c r="AZ60" s="7">
        <f>xbarco!AZ60/xbarco!AZ$69*100</f>
        <v>0</v>
      </c>
      <c r="BA60" s="7">
        <f>xbarco!BA60/xbarco!BA$69*100</f>
        <v>0</v>
      </c>
      <c r="BB60" s="7">
        <f>xbarco!BB60/xbarco!BB$69*100</f>
        <v>0</v>
      </c>
      <c r="BC60" s="7">
        <f>xbarco!BC60/xbarco!BC$69*100</f>
        <v>0</v>
      </c>
      <c r="BD60" s="7">
        <f>xbarco!BD60/xbarco!BD$69*100</f>
        <v>0</v>
      </c>
      <c r="BE60" s="7">
        <f>xbarco!BE60/xbarco!BE$69*100</f>
        <v>0</v>
      </c>
      <c r="BF60" s="7">
        <f>xbarco!BF60/xbarco!BF$69*100</f>
        <v>0</v>
      </c>
      <c r="BG60" s="7">
        <f>xbarco!BG60/xbarco!BG$69*100</f>
        <v>0</v>
      </c>
      <c r="BH60" s="7">
        <f>xbarco!BH60/xbarco!BH$69*100</f>
        <v>0</v>
      </c>
      <c r="BI60" s="12">
        <f t="shared" si="9"/>
        <v>0</v>
      </c>
      <c r="BJ60" s="10">
        <f>xbarco!BJ60/xbarco!BJ$69*100</f>
        <v>0</v>
      </c>
      <c r="BK60" s="10">
        <f>xbarco!BK60/xbarco!BK$69*100</f>
        <v>0.20872437044172285</v>
      </c>
      <c r="BL60" s="10">
        <f>xbarco!BL60/xbarco!BL$69*100</f>
        <v>0</v>
      </c>
      <c r="BM60" s="10">
        <f>xbarco!BM60/xbarco!BM$69*100</f>
        <v>0</v>
      </c>
      <c r="BN60" s="10">
        <f>xbarco!BN60/xbarco!BN$69*100</f>
        <v>0</v>
      </c>
      <c r="BO60" s="10">
        <f>xbarco!BO60/xbarco!BO$69*100</f>
        <v>0</v>
      </c>
      <c r="BP60" s="10">
        <f>xbarco!BP60/xbarco!BP$69*100</f>
        <v>0.76045627376425884</v>
      </c>
      <c r="BQ60" s="10"/>
      <c r="BR60" s="10">
        <f>xbarco!BR60/xbarco!BR$69*100</f>
        <v>0</v>
      </c>
      <c r="BS60" s="10">
        <f>xbarco!BS60/xbarco!BS$69*100</f>
        <v>0.90497737556561098</v>
      </c>
      <c r="BT60" s="10">
        <f>xbarco!BT60/xbarco!BT$69*100</f>
        <v>0</v>
      </c>
      <c r="BU60" s="10">
        <f>xbarco!BU60/xbarco!BU$69*100</f>
        <v>0.22694406356682612</v>
      </c>
      <c r="BV60" s="10">
        <f>xbarco!BV60/xbarco!BV$69*100</f>
        <v>0.84033613445378152</v>
      </c>
      <c r="BW60" s="10">
        <f>xbarco!BW60/xbarco!BW$69*100</f>
        <v>0</v>
      </c>
      <c r="BX60" s="14">
        <f t="shared" si="10"/>
        <v>0.22626447829170773</v>
      </c>
      <c r="BY60" s="7">
        <f>xbarco!BY60/xbarco!BY$69*100</f>
        <v>0</v>
      </c>
      <c r="BZ60" s="7">
        <f>xbarco!BZ60/xbarco!BZ$69*100</f>
        <v>2.666666666666667</v>
      </c>
      <c r="CA60" s="7">
        <f>xbarco!CA60/xbarco!CA$69*100</f>
        <v>0</v>
      </c>
      <c r="CB60" s="7">
        <f>xbarco!CB60/xbarco!CB$69*100</f>
        <v>0</v>
      </c>
      <c r="CC60" s="7">
        <f>xbarco!CC60/xbarco!CC$69*100</f>
        <v>0</v>
      </c>
      <c r="CD60" s="7">
        <f>xbarco!CD60/xbarco!CD$69*100</f>
        <v>0</v>
      </c>
      <c r="CE60" s="7">
        <f>xbarco!CE60/xbarco!CE$69*100</f>
        <v>0</v>
      </c>
      <c r="CF60" s="7">
        <f>xbarco!CF60/xbarco!CF$69*100</f>
        <v>2.7397260273972601</v>
      </c>
      <c r="CG60" s="7"/>
      <c r="CH60" s="7"/>
      <c r="CI60" s="7">
        <f>xbarco!CI60/xbarco!CI$69*100</f>
        <v>0</v>
      </c>
      <c r="CJ60" s="7">
        <f>xbarco!CJ60/xbarco!CJ$69*100</f>
        <v>1.1627906976744187</v>
      </c>
      <c r="CK60" s="7">
        <f>xbarco!CK60/xbarco!CK$69*100</f>
        <v>0</v>
      </c>
      <c r="CL60" s="7">
        <f>xbarco!CL60/xbarco!CL$69*100</f>
        <v>0</v>
      </c>
      <c r="CM60" s="7"/>
      <c r="CN60" s="7">
        <f>xbarco!CN60/xbarco!CN$69*100</f>
        <v>0</v>
      </c>
      <c r="CO60" s="7">
        <f>xbarco!CO60/xbarco!CO$69*100</f>
        <v>0</v>
      </c>
      <c r="CP60" s="12">
        <f t="shared" si="11"/>
        <v>0.46922738512416756</v>
      </c>
      <c r="DC60" s="6"/>
      <c r="DD60" s="63">
        <f>xbarco!DD60/xbarco!DD$69*100</f>
        <v>0</v>
      </c>
      <c r="DE60" s="63">
        <f>xbarco!DE60/xbarco!DE$69*100</f>
        <v>0</v>
      </c>
      <c r="DF60" s="63">
        <f>xbarco!DF60/xbarco!DF$69*100</f>
        <v>0</v>
      </c>
      <c r="DG60" s="63">
        <f>xbarco!DG60/xbarco!DG$69*100</f>
        <v>0</v>
      </c>
      <c r="DH60" s="63">
        <f>xbarco!DH60/xbarco!DH$69*100</f>
        <v>0</v>
      </c>
      <c r="DI60" s="63">
        <f>xbarco!DI60/xbarco!DI$69*100</f>
        <v>0</v>
      </c>
      <c r="DJ60" s="63">
        <f>xbarco!DJ60/xbarco!DJ$69*100</f>
        <v>0</v>
      </c>
      <c r="DK60" s="63">
        <f>xbarco!DK60/xbarco!DK$69*100</f>
        <v>0</v>
      </c>
      <c r="DL60" s="63">
        <f>xbarco!DL60/xbarco!DL$69*100</f>
        <v>0</v>
      </c>
      <c r="DM60" s="63">
        <f>xbarco!DM60/xbarco!DM$69*100</f>
        <v>0</v>
      </c>
      <c r="DN60" s="63">
        <f>xbarco!DN60/xbarco!DN$69*100</f>
        <v>0</v>
      </c>
      <c r="DO60" s="63">
        <f>xbarco!DO60/xbarco!DO$69*100</f>
        <v>0</v>
      </c>
      <c r="DP60" s="61"/>
    </row>
    <row r="61" spans="1:120">
      <c r="A61">
        <v>53</v>
      </c>
      <c r="B61" s="7">
        <f>xbarco!B61/xbarco!B$69*100</f>
        <v>0</v>
      </c>
      <c r="C61" s="7">
        <f>xbarco!C61/xbarco!C$69*100</f>
        <v>0</v>
      </c>
      <c r="D61" s="7">
        <f>xbarco!D61/xbarco!D$69*100</f>
        <v>0</v>
      </c>
      <c r="E61" s="7">
        <f>xbarco!E61/xbarco!E$69*100</f>
        <v>0</v>
      </c>
      <c r="F61" s="7">
        <f>xbarco!F61/xbarco!F$69*100</f>
        <v>0</v>
      </c>
      <c r="G61" s="7">
        <f>xbarco!G61/xbarco!G$69*100</f>
        <v>0</v>
      </c>
      <c r="H61" s="7">
        <f>xbarco!H61/xbarco!H$69*100</f>
        <v>0</v>
      </c>
      <c r="I61" s="7">
        <f>xbarco!I61/xbarco!I$69*100</f>
        <v>0</v>
      </c>
      <c r="J61" s="7">
        <f>xbarco!J61/xbarco!J$69*100</f>
        <v>0</v>
      </c>
      <c r="K61" s="12">
        <f t="shared" si="4"/>
        <v>0</v>
      </c>
      <c r="L61" s="7">
        <f>xbarco!L61/xbarco!L$69*100</f>
        <v>0</v>
      </c>
      <c r="M61" s="7">
        <f>xbarco!M61/xbarco!M$69*100</f>
        <v>0</v>
      </c>
      <c r="N61" s="7">
        <f>xbarco!N61/xbarco!N$69*100</f>
        <v>0</v>
      </c>
      <c r="O61" s="7">
        <f>xbarco!O61/xbarco!O$69*100</f>
        <v>0</v>
      </c>
      <c r="P61" s="7">
        <f>xbarco!P61/xbarco!P$69*100</f>
        <v>0</v>
      </c>
      <c r="Q61" s="7">
        <f>xbarco!Q61/xbarco!Q$69*100</f>
        <v>0</v>
      </c>
      <c r="R61" s="7">
        <f>xbarco!R61/xbarco!R$69*100</f>
        <v>0</v>
      </c>
      <c r="S61" s="7">
        <f>xbarco!S61/xbarco!S$69*100</f>
        <v>0</v>
      </c>
      <c r="T61" s="7">
        <f>xbarco!T61/xbarco!T$69*100</f>
        <v>0</v>
      </c>
      <c r="U61" s="7">
        <f>xbarco!U61/xbarco!U$69*100</f>
        <v>0</v>
      </c>
      <c r="V61" s="12">
        <f t="shared" si="5"/>
        <v>0</v>
      </c>
      <c r="W61" s="7">
        <f>xbarco!W61/xbarco!W$69*100</f>
        <v>0</v>
      </c>
      <c r="X61" s="7">
        <f>xbarco!X61/xbarco!X$69*100</f>
        <v>0</v>
      </c>
      <c r="Y61" s="7">
        <f>xbarco!Y61/xbarco!Y$69*100</f>
        <v>0</v>
      </c>
      <c r="Z61" s="7">
        <f>xbarco!Z61/xbarco!Z$69*100</f>
        <v>0</v>
      </c>
      <c r="AA61" s="7">
        <f>xbarco!AA61/xbarco!AA$69*100</f>
        <v>0</v>
      </c>
      <c r="AB61" s="7">
        <f>xbarco!AB61/xbarco!AB$69*100</f>
        <v>3.8461538461538463</v>
      </c>
      <c r="AC61" s="7">
        <f>xbarco!AC61/xbarco!AC$69*100</f>
        <v>0</v>
      </c>
      <c r="AD61" s="7">
        <f>xbarco!AD61/xbarco!AD$69*100</f>
        <v>0</v>
      </c>
      <c r="AE61" s="7">
        <f>xbarco!AE61/xbarco!AE$69*100</f>
        <v>0.56565656565656564</v>
      </c>
      <c r="AF61" s="12">
        <f t="shared" si="6"/>
        <v>0.65582799760014943</v>
      </c>
      <c r="AG61" s="10">
        <f>xbarco!AG61/xbarco!AG$69*100</f>
        <v>0</v>
      </c>
      <c r="AH61" s="10">
        <f>xbarco!AH61/xbarco!AH$69*100</f>
        <v>0</v>
      </c>
      <c r="AI61" s="14">
        <f t="shared" si="7"/>
        <v>0</v>
      </c>
      <c r="AJ61" s="7">
        <f>xbarco!AJ61/xbarco!AJ$69*100</f>
        <v>0</v>
      </c>
      <c r="AK61" s="7">
        <f>xbarco!AK61/xbarco!AK$69*100</f>
        <v>0.52910052910052907</v>
      </c>
      <c r="AL61" s="7">
        <f>xbarco!AL61/xbarco!AL$69*100</f>
        <v>0</v>
      </c>
      <c r="AM61" s="7">
        <f>xbarco!AM61/xbarco!AM$69*100</f>
        <v>0</v>
      </c>
      <c r="AN61" s="7">
        <f>xbarco!AN61/xbarco!AN$69*100</f>
        <v>0</v>
      </c>
      <c r="AO61" s="7">
        <f>xbarco!AO61/xbarco!AO$69*100</f>
        <v>0</v>
      </c>
      <c r="AP61" s="7">
        <f>xbarco!AP61/xbarco!AP$69*100</f>
        <v>0</v>
      </c>
      <c r="AQ61" s="7">
        <f>xbarco!AQ61/xbarco!AQ$69*100</f>
        <v>0</v>
      </c>
      <c r="AR61" s="7">
        <f>xbarco!AR61/xbarco!AR$69*100</f>
        <v>0</v>
      </c>
      <c r="AS61" s="7">
        <f>xbarco!AS61/xbarco!AS$69*100</f>
        <v>0</v>
      </c>
      <c r="AT61" s="7">
        <f>xbarco!AT61/xbarco!AT$69*100</f>
        <v>0</v>
      </c>
      <c r="AU61" s="7">
        <f>xbarco!AU61/xbarco!AU$69*100</f>
        <v>0</v>
      </c>
      <c r="AV61" s="12">
        <f t="shared" si="8"/>
        <v>1.7636684303350969E-2</v>
      </c>
      <c r="AW61" s="7">
        <f>xbarco!AW61/xbarco!AW$69*100</f>
        <v>0</v>
      </c>
      <c r="AX61" s="7">
        <f>xbarco!AX61/xbarco!AX$69*100</f>
        <v>0</v>
      </c>
      <c r="AY61" s="7">
        <f>xbarco!AY61/xbarco!AY$69*100</f>
        <v>0</v>
      </c>
      <c r="AZ61" s="7">
        <f>xbarco!AZ61/xbarco!AZ$69*100</f>
        <v>0</v>
      </c>
      <c r="BA61" s="7">
        <f>xbarco!BA61/xbarco!BA$69*100</f>
        <v>0</v>
      </c>
      <c r="BB61" s="7">
        <f>xbarco!BB61/xbarco!BB$69*100</f>
        <v>0</v>
      </c>
      <c r="BC61" s="7">
        <f>xbarco!BC61/xbarco!BC$69*100</f>
        <v>0</v>
      </c>
      <c r="BD61" s="7">
        <f>xbarco!BD61/xbarco!BD$69*100</f>
        <v>0</v>
      </c>
      <c r="BE61" s="7">
        <f>xbarco!BE61/xbarco!BE$69*100</f>
        <v>0</v>
      </c>
      <c r="BF61" s="7">
        <f>xbarco!BF61/xbarco!BF$69*100</f>
        <v>0</v>
      </c>
      <c r="BG61" s="7">
        <f>xbarco!BG61/xbarco!BG$69*100</f>
        <v>0</v>
      </c>
      <c r="BH61" s="7">
        <f>xbarco!BH61/xbarco!BH$69*100</f>
        <v>0</v>
      </c>
      <c r="BI61" s="12">
        <f t="shared" si="9"/>
        <v>0</v>
      </c>
      <c r="BJ61" s="10">
        <f>xbarco!BJ61/xbarco!BJ$69*100</f>
        <v>0</v>
      </c>
      <c r="BK61" s="10">
        <f>xbarco!BK61/xbarco!BK$69*100</f>
        <v>0.1999724783266823</v>
      </c>
      <c r="BL61" s="10">
        <f>xbarco!BL61/xbarco!BL$69*100</f>
        <v>0</v>
      </c>
      <c r="BM61" s="10">
        <f>xbarco!BM61/xbarco!BM$69*100</f>
        <v>0</v>
      </c>
      <c r="BN61" s="10">
        <f>xbarco!BN61/xbarco!BN$69*100</f>
        <v>0</v>
      </c>
      <c r="BO61" s="10">
        <f>xbarco!BO61/xbarco!BO$69*100</f>
        <v>0</v>
      </c>
      <c r="BP61" s="10">
        <f>xbarco!BP61/xbarco!BP$69*100</f>
        <v>0</v>
      </c>
      <c r="BQ61" s="10"/>
      <c r="BR61" s="10">
        <f>xbarco!BR61/xbarco!BR$69*100</f>
        <v>0</v>
      </c>
      <c r="BS61" s="10">
        <f>xbarco!BS61/xbarco!BS$69*100</f>
        <v>0.45248868778280549</v>
      </c>
      <c r="BT61" s="10">
        <f>xbarco!BT61/xbarco!BT$69*100</f>
        <v>0</v>
      </c>
      <c r="BU61" s="10">
        <f>xbarco!BU61/xbarco!BU$69*100</f>
        <v>0.2868502999996877</v>
      </c>
      <c r="BV61" s="10">
        <f>xbarco!BV61/xbarco!BV$69*100</f>
        <v>0</v>
      </c>
      <c r="BW61" s="10">
        <f>xbarco!BW61/xbarco!BW$69*100</f>
        <v>0</v>
      </c>
      <c r="BX61" s="14">
        <f t="shared" si="10"/>
        <v>7.2254728162244264E-2</v>
      </c>
      <c r="BY61" s="7">
        <f>xbarco!BY61/xbarco!BY$69*100</f>
        <v>0</v>
      </c>
      <c r="BZ61" s="7">
        <f>xbarco!BZ61/xbarco!BZ$69*100</f>
        <v>4</v>
      </c>
      <c r="CA61" s="7">
        <f>xbarco!CA61/xbarco!CA$69*100</f>
        <v>0</v>
      </c>
      <c r="CB61" s="7">
        <f>xbarco!CB61/xbarco!CB$69*100</f>
        <v>0</v>
      </c>
      <c r="CC61" s="7">
        <f>xbarco!CC61/xbarco!CC$69*100</f>
        <v>0</v>
      </c>
      <c r="CD61" s="7">
        <f>xbarco!CD61/xbarco!CD$69*100</f>
        <v>0</v>
      </c>
      <c r="CE61" s="7">
        <f>xbarco!CE61/xbarco!CE$69*100</f>
        <v>0</v>
      </c>
      <c r="CF61" s="7">
        <f>xbarco!CF61/xbarco!CF$69*100</f>
        <v>0</v>
      </c>
      <c r="CG61" s="7"/>
      <c r="CH61" s="7"/>
      <c r="CI61" s="7">
        <f>xbarco!CI61/xbarco!CI$69*100</f>
        <v>0</v>
      </c>
      <c r="CJ61" s="7">
        <f>xbarco!CJ61/xbarco!CJ$69*100</f>
        <v>0</v>
      </c>
      <c r="CK61" s="7">
        <f>xbarco!CK61/xbarco!CK$69*100</f>
        <v>0</v>
      </c>
      <c r="CL61" s="7">
        <f>xbarco!CL61/xbarco!CL$69*100</f>
        <v>0</v>
      </c>
      <c r="CM61" s="7"/>
      <c r="CN61" s="7">
        <f>xbarco!CN61/xbarco!CN$69*100</f>
        <v>0</v>
      </c>
      <c r="CO61" s="7">
        <f>xbarco!CO61/xbarco!CO$69*100</f>
        <v>0</v>
      </c>
      <c r="CP61" s="12">
        <f t="shared" si="11"/>
        <v>0.2857142857142857</v>
      </c>
      <c r="DC61" s="6"/>
      <c r="DD61" s="63">
        <f>xbarco!DD61/xbarco!DD$69*100</f>
        <v>0</v>
      </c>
      <c r="DE61" s="63">
        <f>xbarco!DE61/xbarco!DE$69*100</f>
        <v>0</v>
      </c>
      <c r="DF61" s="63">
        <f>xbarco!DF61/xbarco!DF$69*100</f>
        <v>0</v>
      </c>
      <c r="DG61" s="63">
        <f>xbarco!DG61/xbarco!DG$69*100</f>
        <v>0</v>
      </c>
      <c r="DH61" s="63">
        <f>xbarco!DH61/xbarco!DH$69*100</f>
        <v>0</v>
      </c>
      <c r="DI61" s="63">
        <f>xbarco!DI61/xbarco!DI$69*100</f>
        <v>0</v>
      </c>
      <c r="DJ61" s="63">
        <f>xbarco!DJ61/xbarco!DJ$69*100</f>
        <v>0</v>
      </c>
      <c r="DK61" s="63">
        <f>xbarco!DK61/xbarco!DK$69*100</f>
        <v>0</v>
      </c>
      <c r="DL61" s="63">
        <f>xbarco!DL61/xbarco!DL$69*100</f>
        <v>0</v>
      </c>
      <c r="DM61" s="63">
        <f>xbarco!DM61/xbarco!DM$69*100</f>
        <v>0</v>
      </c>
      <c r="DN61" s="63">
        <f>xbarco!DN61/xbarco!DN$69*100</f>
        <v>0</v>
      </c>
      <c r="DO61" s="63">
        <f>xbarco!DO61/xbarco!DO$69*100</f>
        <v>0</v>
      </c>
      <c r="DP61" s="61"/>
    </row>
    <row r="62" spans="1:120">
      <c r="A62">
        <v>54</v>
      </c>
      <c r="B62" s="7">
        <f>xbarco!B62/xbarco!B$69*100</f>
        <v>0</v>
      </c>
      <c r="C62" s="7">
        <f>xbarco!C62/xbarco!C$69*100</f>
        <v>0</v>
      </c>
      <c r="D62" s="7">
        <f>xbarco!D62/xbarco!D$69*100</f>
        <v>0</v>
      </c>
      <c r="E62" s="7">
        <f>xbarco!E62/xbarco!E$69*100</f>
        <v>0</v>
      </c>
      <c r="F62" s="7">
        <f>xbarco!F62/xbarco!F$69*100</f>
        <v>0</v>
      </c>
      <c r="G62" s="7">
        <f>xbarco!G62/xbarco!G$69*100</f>
        <v>0</v>
      </c>
      <c r="H62" s="7">
        <f>xbarco!H62/xbarco!H$69*100</f>
        <v>0</v>
      </c>
      <c r="I62" s="7">
        <f>xbarco!I62/xbarco!I$69*100</f>
        <v>0</v>
      </c>
      <c r="J62" s="7">
        <f>xbarco!J62/xbarco!J$69*100</f>
        <v>0</v>
      </c>
      <c r="K62" s="12">
        <f t="shared" si="4"/>
        <v>0</v>
      </c>
      <c r="L62" s="7">
        <f>xbarco!L62/xbarco!L$69*100</f>
        <v>0</v>
      </c>
      <c r="M62" s="7">
        <f>xbarco!M62/xbarco!M$69*100</f>
        <v>0</v>
      </c>
      <c r="N62" s="7">
        <f>xbarco!N62/xbarco!N$69*100</f>
        <v>0</v>
      </c>
      <c r="O62" s="7">
        <f>xbarco!O62/xbarco!O$69*100</f>
        <v>0</v>
      </c>
      <c r="P62" s="7">
        <f>xbarco!P62/xbarco!P$69*100</f>
        <v>0</v>
      </c>
      <c r="Q62" s="7">
        <f>xbarco!Q62/xbarco!Q$69*100</f>
        <v>0</v>
      </c>
      <c r="R62" s="7">
        <f>xbarco!R62/xbarco!R$69*100</f>
        <v>0</v>
      </c>
      <c r="S62" s="7">
        <f>xbarco!S62/xbarco!S$69*100</f>
        <v>0</v>
      </c>
      <c r="T62" s="7">
        <f>xbarco!T62/xbarco!T$69*100</f>
        <v>0</v>
      </c>
      <c r="U62" s="7">
        <f>xbarco!U62/xbarco!U$69*100</f>
        <v>0</v>
      </c>
      <c r="V62" s="12">
        <f t="shared" si="5"/>
        <v>0</v>
      </c>
      <c r="W62" s="7">
        <f>xbarco!W62/xbarco!W$69*100</f>
        <v>0</v>
      </c>
      <c r="X62" s="7">
        <f>xbarco!X62/xbarco!X$69*100</f>
        <v>0</v>
      </c>
      <c r="Y62" s="7">
        <f>xbarco!Y62/xbarco!Y$69*100</f>
        <v>0</v>
      </c>
      <c r="Z62" s="7">
        <f>xbarco!Z62/xbarco!Z$69*100</f>
        <v>0</v>
      </c>
      <c r="AA62" s="7">
        <f>xbarco!AA62/xbarco!AA$69*100</f>
        <v>0</v>
      </c>
      <c r="AB62" s="7">
        <f>xbarco!AB62/xbarco!AB$69*100</f>
        <v>1.9230769230769231</v>
      </c>
      <c r="AC62" s="7">
        <f>xbarco!AC62/xbarco!AC$69*100</f>
        <v>0</v>
      </c>
      <c r="AD62" s="7">
        <f>xbarco!AD62/xbarco!AD$69*100</f>
        <v>0</v>
      </c>
      <c r="AE62" s="7">
        <f>xbarco!AE62/xbarco!AE$69*100</f>
        <v>0.28282828282828282</v>
      </c>
      <c r="AF62" s="12">
        <f t="shared" si="6"/>
        <v>0.32791399880007471</v>
      </c>
      <c r="AG62" s="10">
        <f>xbarco!AG62/xbarco!AG$69*100</f>
        <v>0</v>
      </c>
      <c r="AH62" s="10">
        <f>xbarco!AH62/xbarco!AH$69*100</f>
        <v>0</v>
      </c>
      <c r="AI62" s="14">
        <f t="shared" si="7"/>
        <v>0</v>
      </c>
      <c r="AJ62" s="7">
        <f>xbarco!AJ62/xbarco!AJ$69*100</f>
        <v>0</v>
      </c>
      <c r="AK62" s="7">
        <f>xbarco!AK62/xbarco!AK$69*100</f>
        <v>0.52910052910052907</v>
      </c>
      <c r="AL62" s="7">
        <f>xbarco!AL62/xbarco!AL$69*100</f>
        <v>0</v>
      </c>
      <c r="AM62" s="7">
        <f>xbarco!AM62/xbarco!AM$69*100</f>
        <v>0</v>
      </c>
      <c r="AN62" s="7">
        <f>xbarco!AN62/xbarco!AN$69*100</f>
        <v>0</v>
      </c>
      <c r="AO62" s="7">
        <f>xbarco!AO62/xbarco!AO$69*100</f>
        <v>0</v>
      </c>
      <c r="AP62" s="7">
        <f>xbarco!AP62/xbarco!AP$69*100</f>
        <v>0</v>
      </c>
      <c r="AQ62" s="7">
        <f>xbarco!AQ62/xbarco!AQ$69*100</f>
        <v>0</v>
      </c>
      <c r="AR62" s="7">
        <f>xbarco!AR62/xbarco!AR$69*100</f>
        <v>0</v>
      </c>
      <c r="AS62" s="7">
        <f>xbarco!AS62/xbarco!AS$69*100</f>
        <v>0</v>
      </c>
      <c r="AT62" s="7">
        <f>xbarco!AT62/xbarco!AT$69*100</f>
        <v>0</v>
      </c>
      <c r="AU62" s="7">
        <f>xbarco!AU62/xbarco!AU$69*100</f>
        <v>0</v>
      </c>
      <c r="AV62" s="12">
        <f t="shared" si="8"/>
        <v>1.7636684303350969E-2</v>
      </c>
      <c r="AW62" s="7">
        <f>xbarco!AW62/xbarco!AW$69*100</f>
        <v>0</v>
      </c>
      <c r="AX62" s="7">
        <f>xbarco!AX62/xbarco!AX$69*100</f>
        <v>0</v>
      </c>
      <c r="AY62" s="7">
        <f>xbarco!AY62/xbarco!AY$69*100</f>
        <v>0</v>
      </c>
      <c r="AZ62" s="7">
        <f>xbarco!AZ62/xbarco!AZ$69*100</f>
        <v>0</v>
      </c>
      <c r="BA62" s="7">
        <f>xbarco!BA62/xbarco!BA$69*100</f>
        <v>0</v>
      </c>
      <c r="BB62" s="7">
        <f>xbarco!BB62/xbarco!BB$69*100</f>
        <v>0</v>
      </c>
      <c r="BC62" s="7">
        <f>xbarco!BC62/xbarco!BC$69*100</f>
        <v>0</v>
      </c>
      <c r="BD62" s="7">
        <f>xbarco!BD62/xbarco!BD$69*100</f>
        <v>0</v>
      </c>
      <c r="BE62" s="7">
        <f>xbarco!BE62/xbarco!BE$69*100</f>
        <v>0</v>
      </c>
      <c r="BF62" s="7">
        <f>xbarco!BF62/xbarco!BF$69*100</f>
        <v>0</v>
      </c>
      <c r="BG62" s="7">
        <f>xbarco!BG62/xbarco!BG$69*100</f>
        <v>0</v>
      </c>
      <c r="BH62" s="7">
        <f>xbarco!BH62/xbarco!BH$69*100</f>
        <v>0</v>
      </c>
      <c r="BI62" s="12">
        <f t="shared" si="9"/>
        <v>0</v>
      </c>
      <c r="BJ62" s="10">
        <f>xbarco!BJ62/xbarco!BJ$69*100</f>
        <v>0</v>
      </c>
      <c r="BK62" s="10">
        <f>xbarco!BK62/xbarco!BK$69*100</f>
        <v>0.25275904775010322</v>
      </c>
      <c r="BL62" s="10">
        <f>xbarco!BL62/xbarco!BL$69*100</f>
        <v>0</v>
      </c>
      <c r="BM62" s="10">
        <f>xbarco!BM62/xbarco!BM$69*100</f>
        <v>0.31317826384277658</v>
      </c>
      <c r="BN62" s="10">
        <f>xbarco!BN62/xbarco!BN$69*100</f>
        <v>0</v>
      </c>
      <c r="BO62" s="10">
        <f>xbarco!BO62/xbarco!BO$69*100</f>
        <v>0.79365079365079383</v>
      </c>
      <c r="BP62" s="10">
        <f>xbarco!BP62/xbarco!BP$69*100</f>
        <v>0</v>
      </c>
      <c r="BQ62" s="10"/>
      <c r="BR62" s="10">
        <f>xbarco!BR62/xbarco!BR$69*100</f>
        <v>0</v>
      </c>
      <c r="BS62" s="10">
        <f>xbarco!BS62/xbarco!BS$69*100</f>
        <v>0</v>
      </c>
      <c r="BT62" s="10">
        <f>xbarco!BT62/xbarco!BT$69*100</f>
        <v>0</v>
      </c>
      <c r="BU62" s="10">
        <f>xbarco!BU62/xbarco!BU$69*100</f>
        <v>0</v>
      </c>
      <c r="BV62" s="10">
        <f>xbarco!BV62/xbarco!BV$69*100</f>
        <v>0</v>
      </c>
      <c r="BW62" s="10">
        <f>xbarco!BW62/xbarco!BW$69*100</f>
        <v>0.70844075776258286</v>
      </c>
      <c r="BX62" s="14">
        <f t="shared" si="10"/>
        <v>0.15907914330817358</v>
      </c>
      <c r="BY62" s="7">
        <f>xbarco!BY62/xbarco!BY$69*100</f>
        <v>0</v>
      </c>
      <c r="BZ62" s="7">
        <f>xbarco!BZ62/xbarco!BZ$69*100</f>
        <v>1.3333333333333335</v>
      </c>
      <c r="CA62" s="7">
        <f>xbarco!CA62/xbarco!CA$69*100</f>
        <v>0</v>
      </c>
      <c r="CB62" s="7">
        <f>xbarco!CB62/xbarco!CB$69*100</f>
        <v>0</v>
      </c>
      <c r="CC62" s="7">
        <f>xbarco!CC62/xbarco!CC$69*100</f>
        <v>0</v>
      </c>
      <c r="CD62" s="7">
        <f>xbarco!CD62/xbarco!CD$69*100</f>
        <v>0</v>
      </c>
      <c r="CE62" s="7">
        <f>xbarco!CE62/xbarco!CE$69*100</f>
        <v>0</v>
      </c>
      <c r="CF62" s="7">
        <f>xbarco!CF62/xbarco!CF$69*100</f>
        <v>0</v>
      </c>
      <c r="CG62" s="7"/>
      <c r="CH62" s="7"/>
      <c r="CI62" s="7">
        <f>xbarco!CI62/xbarco!CI$69*100</f>
        <v>0</v>
      </c>
      <c r="CJ62" s="7">
        <f>xbarco!CJ62/xbarco!CJ$69*100</f>
        <v>1.1627906976744187</v>
      </c>
      <c r="CK62" s="7">
        <f>xbarco!CK62/xbarco!CK$69*100</f>
        <v>0</v>
      </c>
      <c r="CL62" s="7">
        <f>xbarco!CL62/xbarco!CL$69*100</f>
        <v>0</v>
      </c>
      <c r="CM62" s="7"/>
      <c r="CN62" s="7">
        <f>xbarco!CN62/xbarco!CN$69*100</f>
        <v>0</v>
      </c>
      <c r="CO62" s="7">
        <f>xbarco!CO62/xbarco!CO$69*100</f>
        <v>0</v>
      </c>
      <c r="CP62" s="12">
        <f t="shared" si="11"/>
        <v>0.17829457364341086</v>
      </c>
      <c r="DC62" s="6"/>
      <c r="DD62" s="63">
        <f>xbarco!DD62/xbarco!DD$69*100</f>
        <v>0</v>
      </c>
      <c r="DE62" s="63">
        <f>xbarco!DE62/xbarco!DE$69*100</f>
        <v>0</v>
      </c>
      <c r="DF62" s="63">
        <f>xbarco!DF62/xbarco!DF$69*100</f>
        <v>0</v>
      </c>
      <c r="DG62" s="63">
        <f>xbarco!DG62/xbarco!DG$69*100</f>
        <v>0</v>
      </c>
      <c r="DH62" s="63">
        <f>xbarco!DH62/xbarco!DH$69*100</f>
        <v>0</v>
      </c>
      <c r="DI62" s="63">
        <f>xbarco!DI62/xbarco!DI$69*100</f>
        <v>0</v>
      </c>
      <c r="DJ62" s="63">
        <f>xbarco!DJ62/xbarco!DJ$69*100</f>
        <v>0</v>
      </c>
      <c r="DK62" s="63">
        <f>xbarco!DK62/xbarco!DK$69*100</f>
        <v>0</v>
      </c>
      <c r="DL62" s="63">
        <f>xbarco!DL62/xbarco!DL$69*100</f>
        <v>0</v>
      </c>
      <c r="DM62" s="63">
        <f>xbarco!DM62/xbarco!DM$69*100</f>
        <v>0</v>
      </c>
      <c r="DN62" s="63">
        <f>xbarco!DN62/xbarco!DN$69*100</f>
        <v>0</v>
      </c>
      <c r="DO62" s="63">
        <f>xbarco!DO62/xbarco!DO$69*100</f>
        <v>0</v>
      </c>
      <c r="DP62" s="61"/>
    </row>
    <row r="63" spans="1:120">
      <c r="A63">
        <v>55</v>
      </c>
      <c r="B63" s="7">
        <f>xbarco!B63/xbarco!B$69*100</f>
        <v>0</v>
      </c>
      <c r="C63" s="7">
        <f>xbarco!C63/xbarco!C$69*100</f>
        <v>0</v>
      </c>
      <c r="D63" s="7">
        <f>xbarco!D63/xbarco!D$69*100</f>
        <v>0</v>
      </c>
      <c r="E63" s="7">
        <f>xbarco!E63/xbarco!E$69*100</f>
        <v>0</v>
      </c>
      <c r="F63" s="7">
        <f>xbarco!F63/xbarco!F$69*100</f>
        <v>0</v>
      </c>
      <c r="G63" s="7">
        <f>xbarco!G63/xbarco!G$69*100</f>
        <v>0</v>
      </c>
      <c r="H63" s="7">
        <f>xbarco!H63/xbarco!H$69*100</f>
        <v>0</v>
      </c>
      <c r="I63" s="7">
        <f>xbarco!I63/xbarco!I$69*100</f>
        <v>0</v>
      </c>
      <c r="J63" s="7">
        <f>xbarco!J63/xbarco!J$69*100</f>
        <v>0</v>
      </c>
      <c r="K63" s="12">
        <f t="shared" si="4"/>
        <v>0</v>
      </c>
      <c r="L63" s="7">
        <f>xbarco!L63/xbarco!L$69*100</f>
        <v>0</v>
      </c>
      <c r="M63" s="7">
        <f>xbarco!M63/xbarco!M$69*100</f>
        <v>0</v>
      </c>
      <c r="N63" s="7">
        <f>xbarco!N63/xbarco!N$69*100</f>
        <v>0</v>
      </c>
      <c r="O63" s="7">
        <f>xbarco!O63/xbarco!O$69*100</f>
        <v>0</v>
      </c>
      <c r="P63" s="7">
        <f>xbarco!P63/xbarco!P$69*100</f>
        <v>0</v>
      </c>
      <c r="Q63" s="7">
        <f>xbarco!Q63/xbarco!Q$69*100</f>
        <v>0</v>
      </c>
      <c r="R63" s="7">
        <f>xbarco!R63/xbarco!R$69*100</f>
        <v>0</v>
      </c>
      <c r="S63" s="7">
        <f>xbarco!S63/xbarco!S$69*100</f>
        <v>0</v>
      </c>
      <c r="T63" s="7">
        <f>xbarco!T63/xbarco!T$69*100</f>
        <v>0</v>
      </c>
      <c r="U63" s="7">
        <f>xbarco!U63/xbarco!U$69*100</f>
        <v>0</v>
      </c>
      <c r="V63" s="12">
        <f t="shared" si="5"/>
        <v>0</v>
      </c>
      <c r="W63" s="7">
        <f>xbarco!W63/xbarco!W$69*100</f>
        <v>0</v>
      </c>
      <c r="X63" s="7">
        <f>xbarco!X63/xbarco!X$69*100</f>
        <v>0</v>
      </c>
      <c r="Y63" s="7">
        <f>xbarco!Y63/xbarco!Y$69*100</f>
        <v>0</v>
      </c>
      <c r="Z63" s="7">
        <f>xbarco!Z63/xbarco!Z$69*100</f>
        <v>0</v>
      </c>
      <c r="AA63" s="7">
        <f>xbarco!AA63/xbarco!AA$69*100</f>
        <v>0</v>
      </c>
      <c r="AB63" s="7">
        <f>xbarco!AB63/xbarco!AB$69*100</f>
        <v>0.96153846153846156</v>
      </c>
      <c r="AC63" s="7">
        <f>xbarco!AC63/xbarco!AC$69*100</f>
        <v>0</v>
      </c>
      <c r="AD63" s="7">
        <f>xbarco!AD63/xbarco!AD$69*100</f>
        <v>0</v>
      </c>
      <c r="AE63" s="7">
        <f>xbarco!AE63/xbarco!AE$69*100</f>
        <v>0.14141414141414141</v>
      </c>
      <c r="AF63" s="12">
        <f t="shared" si="6"/>
        <v>0.16395699940003736</v>
      </c>
      <c r="AG63" s="10">
        <f>xbarco!AG63/xbarco!AG$69*100</f>
        <v>0</v>
      </c>
      <c r="AH63" s="10">
        <f>xbarco!AH63/xbarco!AH$69*100</f>
        <v>0</v>
      </c>
      <c r="AI63" s="14">
        <f t="shared" si="7"/>
        <v>0</v>
      </c>
      <c r="AJ63" s="7">
        <f>xbarco!AJ63/xbarco!AJ$69*100</f>
        <v>0</v>
      </c>
      <c r="AK63" s="7">
        <f>xbarco!AK63/xbarco!AK$69*100</f>
        <v>1.0582010582010581</v>
      </c>
      <c r="AL63" s="7">
        <f>xbarco!AL63/xbarco!AL$69*100</f>
        <v>0</v>
      </c>
      <c r="AM63" s="7">
        <f>xbarco!AM63/xbarco!AM$69*100</f>
        <v>0</v>
      </c>
      <c r="AN63" s="7">
        <f>xbarco!AN63/xbarco!AN$69*100</f>
        <v>0</v>
      </c>
      <c r="AO63" s="7">
        <f>xbarco!AO63/xbarco!AO$69*100</f>
        <v>0</v>
      </c>
      <c r="AP63" s="7">
        <f>xbarco!AP63/xbarco!AP$69*100</f>
        <v>0</v>
      </c>
      <c r="AQ63" s="7">
        <f>xbarco!AQ63/xbarco!AQ$69*100</f>
        <v>0</v>
      </c>
      <c r="AR63" s="7">
        <f>xbarco!AR63/xbarco!AR$69*100</f>
        <v>0</v>
      </c>
      <c r="AS63" s="7">
        <f>xbarco!AS63/xbarco!AS$69*100</f>
        <v>0</v>
      </c>
      <c r="AT63" s="7">
        <f>xbarco!AT63/xbarco!AT$69*100</f>
        <v>0</v>
      </c>
      <c r="AU63" s="7">
        <f>xbarco!AU63/xbarco!AU$69*100</f>
        <v>0</v>
      </c>
      <c r="AV63" s="12">
        <f t="shared" si="8"/>
        <v>3.5273368606701938E-2</v>
      </c>
      <c r="AW63" s="7">
        <f>xbarco!AW63/xbarco!AW$69*100</f>
        <v>0</v>
      </c>
      <c r="AX63" s="7">
        <f>xbarco!AX63/xbarco!AX$69*100</f>
        <v>0</v>
      </c>
      <c r="AY63" s="7">
        <f>xbarco!AY63/xbarco!AY$69*100</f>
        <v>0</v>
      </c>
      <c r="AZ63" s="7">
        <f>xbarco!AZ63/xbarco!AZ$69*100</f>
        <v>0</v>
      </c>
      <c r="BA63" s="7">
        <f>xbarco!BA63/xbarco!BA$69*100</f>
        <v>0</v>
      </c>
      <c r="BB63" s="7">
        <f>xbarco!BB63/xbarco!BB$69*100</f>
        <v>0</v>
      </c>
      <c r="BC63" s="7">
        <f>xbarco!BC63/xbarco!BC$69*100</f>
        <v>0</v>
      </c>
      <c r="BD63" s="7">
        <f>xbarco!BD63/xbarco!BD$69*100</f>
        <v>0</v>
      </c>
      <c r="BE63" s="7">
        <f>xbarco!BE63/xbarco!BE$69*100</f>
        <v>0</v>
      </c>
      <c r="BF63" s="7">
        <f>xbarco!BF63/xbarco!BF$69*100</f>
        <v>0</v>
      </c>
      <c r="BG63" s="7">
        <f>xbarco!BG63/xbarco!BG$69*100</f>
        <v>0</v>
      </c>
      <c r="BH63" s="7">
        <f>xbarco!BH63/xbarco!BH$69*100</f>
        <v>0</v>
      </c>
      <c r="BI63" s="12">
        <f t="shared" si="9"/>
        <v>0</v>
      </c>
      <c r="BJ63" s="10">
        <f>xbarco!BJ63/xbarco!BJ$69*100</f>
        <v>0</v>
      </c>
      <c r="BK63" s="10">
        <f>xbarco!BK63/xbarco!BK$69*100</f>
        <v>8.1684326407045552E-2</v>
      </c>
      <c r="BL63" s="10">
        <f>xbarco!BL63/xbarco!BL$69*100</f>
        <v>0.90917460755880852</v>
      </c>
      <c r="BM63" s="10">
        <f>xbarco!BM63/xbarco!BM$69*100</f>
        <v>0.31317826384277658</v>
      </c>
      <c r="BN63" s="10">
        <f>xbarco!BN63/xbarco!BN$69*100</f>
        <v>0</v>
      </c>
      <c r="BO63" s="10">
        <f>xbarco!BO63/xbarco!BO$69*100</f>
        <v>0</v>
      </c>
      <c r="BP63" s="10">
        <f>xbarco!BP63/xbarco!BP$69*100</f>
        <v>0.76045627376425884</v>
      </c>
      <c r="BQ63" s="10"/>
      <c r="BR63" s="10">
        <f>xbarco!BR63/xbarco!BR$69*100</f>
        <v>0</v>
      </c>
      <c r="BS63" s="10">
        <f>xbarco!BS63/xbarco!BS$69*100</f>
        <v>0.90497737556561098</v>
      </c>
      <c r="BT63" s="10">
        <f>xbarco!BT63/xbarco!BT$69*100</f>
        <v>0.52137901449466673</v>
      </c>
      <c r="BU63" s="10">
        <f>xbarco!BU63/xbarco!BU$69*100</f>
        <v>0</v>
      </c>
      <c r="BV63" s="10">
        <f>xbarco!BV63/xbarco!BV$69*100</f>
        <v>0.84033613445378152</v>
      </c>
      <c r="BW63" s="10">
        <f>xbarco!BW63/xbarco!BW$69*100</f>
        <v>0</v>
      </c>
      <c r="BX63" s="14">
        <f t="shared" si="10"/>
        <v>0.33316815354514995</v>
      </c>
      <c r="BY63" s="7">
        <f>xbarco!BY63/xbarco!BY$69*100</f>
        <v>0</v>
      </c>
      <c r="BZ63" s="7">
        <f>xbarco!BZ63/xbarco!BZ$69*100</f>
        <v>0</v>
      </c>
      <c r="CA63" s="7">
        <f>xbarco!CA63/xbarco!CA$69*100</f>
        <v>0</v>
      </c>
      <c r="CB63" s="7">
        <f>xbarco!CB63/xbarco!CB$69*100</f>
        <v>0</v>
      </c>
      <c r="CC63" s="7">
        <f>xbarco!CC63/xbarco!CC$69*100</f>
        <v>0</v>
      </c>
      <c r="CD63" s="7">
        <f>xbarco!CD63/xbarco!CD$69*100</f>
        <v>0</v>
      </c>
      <c r="CE63" s="7">
        <f>xbarco!CE63/xbarco!CE$69*100</f>
        <v>0</v>
      </c>
      <c r="CF63" s="7">
        <f>xbarco!CF63/xbarco!CF$69*100</f>
        <v>0</v>
      </c>
      <c r="CG63" s="7"/>
      <c r="CH63" s="7"/>
      <c r="CI63" s="7">
        <f>xbarco!CI63/xbarco!CI$69*100</f>
        <v>0</v>
      </c>
      <c r="CJ63" s="7">
        <f>xbarco!CJ63/xbarco!CJ$69*100</f>
        <v>1.1627906976744187</v>
      </c>
      <c r="CK63" s="7">
        <f>xbarco!CK63/xbarco!CK$69*100</f>
        <v>0</v>
      </c>
      <c r="CL63" s="7">
        <f>xbarco!CL63/xbarco!CL$69*100</f>
        <v>0</v>
      </c>
      <c r="CM63" s="7"/>
      <c r="CN63" s="7">
        <f>xbarco!CN63/xbarco!CN$69*100</f>
        <v>0</v>
      </c>
      <c r="CO63" s="7">
        <f>xbarco!CO63/xbarco!CO$69*100</f>
        <v>0</v>
      </c>
      <c r="CP63" s="12">
        <f t="shared" si="11"/>
        <v>8.3056478405315617E-2</v>
      </c>
      <c r="DC63" s="6"/>
      <c r="DD63" s="63">
        <f>xbarco!DD63/xbarco!DD$69*100</f>
        <v>0</v>
      </c>
      <c r="DE63" s="63">
        <f>xbarco!DE63/xbarco!DE$69*100</f>
        <v>0</v>
      </c>
      <c r="DF63" s="63">
        <f>xbarco!DF63/xbarco!DF$69*100</f>
        <v>0</v>
      </c>
      <c r="DG63" s="63">
        <f>xbarco!DG63/xbarco!DG$69*100</f>
        <v>0</v>
      </c>
      <c r="DH63" s="63">
        <f>xbarco!DH63/xbarco!DH$69*100</f>
        <v>0</v>
      </c>
      <c r="DI63" s="63">
        <f>xbarco!DI63/xbarco!DI$69*100</f>
        <v>0</v>
      </c>
      <c r="DJ63" s="63">
        <f>xbarco!DJ63/xbarco!DJ$69*100</f>
        <v>0</v>
      </c>
      <c r="DK63" s="63">
        <f>xbarco!DK63/xbarco!DK$69*100</f>
        <v>0</v>
      </c>
      <c r="DL63" s="63">
        <f>xbarco!DL63/xbarco!DL$69*100</f>
        <v>0</v>
      </c>
      <c r="DM63" s="63">
        <f>xbarco!DM63/xbarco!DM$69*100</f>
        <v>0</v>
      </c>
      <c r="DN63" s="63">
        <f>xbarco!DN63/xbarco!DN$69*100</f>
        <v>0</v>
      </c>
      <c r="DO63" s="63">
        <f>xbarco!DO63/xbarco!DO$69*100</f>
        <v>0</v>
      </c>
      <c r="DP63" s="61"/>
    </row>
    <row r="64" spans="1:120">
      <c r="A64">
        <v>56</v>
      </c>
      <c r="B64" s="7">
        <f>xbarco!B64/xbarco!B$69*100</f>
        <v>0</v>
      </c>
      <c r="C64" s="7">
        <f>xbarco!C64/xbarco!C$69*100</f>
        <v>0</v>
      </c>
      <c r="D64" s="7">
        <f>xbarco!D64/xbarco!D$69*100</f>
        <v>0</v>
      </c>
      <c r="E64" s="7">
        <f>xbarco!E64/xbarco!E$69*100</f>
        <v>0</v>
      </c>
      <c r="F64" s="7">
        <f>xbarco!F64/xbarco!F$69*100</f>
        <v>0</v>
      </c>
      <c r="G64" s="7">
        <f>xbarco!G64/xbarco!G$69*100</f>
        <v>0</v>
      </c>
      <c r="H64" s="7">
        <f>xbarco!H64/xbarco!H$69*100</f>
        <v>0</v>
      </c>
      <c r="I64" s="7">
        <f>xbarco!I64/xbarco!I$69*100</f>
        <v>0</v>
      </c>
      <c r="J64" s="7">
        <f>xbarco!J64/xbarco!J$69*100</f>
        <v>0</v>
      </c>
      <c r="K64" s="12">
        <f t="shared" si="4"/>
        <v>0</v>
      </c>
      <c r="L64" s="7">
        <f>xbarco!L64/xbarco!L$69*100</f>
        <v>0</v>
      </c>
      <c r="M64" s="7">
        <f>xbarco!M64/xbarco!M$69*100</f>
        <v>0</v>
      </c>
      <c r="N64" s="7">
        <f>xbarco!N64/xbarco!N$69*100</f>
        <v>0</v>
      </c>
      <c r="O64" s="7">
        <f>xbarco!O64/xbarco!O$69*100</f>
        <v>0</v>
      </c>
      <c r="P64" s="7">
        <f>xbarco!P64/xbarco!P$69*100</f>
        <v>0</v>
      </c>
      <c r="Q64" s="7">
        <f>xbarco!Q64/xbarco!Q$69*100</f>
        <v>0</v>
      </c>
      <c r="R64" s="7">
        <f>xbarco!R64/xbarco!R$69*100</f>
        <v>0</v>
      </c>
      <c r="S64" s="7">
        <f>xbarco!S64/xbarco!S$69*100</f>
        <v>0</v>
      </c>
      <c r="T64" s="7">
        <f>xbarco!T64/xbarco!T$69*100</f>
        <v>0</v>
      </c>
      <c r="U64" s="7">
        <f>xbarco!U64/xbarco!U$69*100</f>
        <v>0</v>
      </c>
      <c r="V64" s="12">
        <f t="shared" si="5"/>
        <v>0</v>
      </c>
      <c r="W64" s="7">
        <f>xbarco!W64/xbarco!W$69*100</f>
        <v>0</v>
      </c>
      <c r="X64" s="7">
        <f>xbarco!X64/xbarco!X$69*100</f>
        <v>0</v>
      </c>
      <c r="Y64" s="7">
        <f>xbarco!Y64/xbarco!Y$69*100</f>
        <v>0</v>
      </c>
      <c r="Z64" s="7">
        <f>xbarco!Z64/xbarco!Z$69*100</f>
        <v>0</v>
      </c>
      <c r="AA64" s="7">
        <f>xbarco!AA64/xbarco!AA$69*100</f>
        <v>0</v>
      </c>
      <c r="AB64" s="7">
        <f>xbarco!AB64/xbarco!AB$69*100</f>
        <v>0</v>
      </c>
      <c r="AC64" s="7">
        <f>xbarco!AC64/xbarco!AC$69*100</f>
        <v>0</v>
      </c>
      <c r="AD64" s="7">
        <f>xbarco!AD64/xbarco!AD$69*100</f>
        <v>0</v>
      </c>
      <c r="AE64" s="7">
        <f>xbarco!AE64/xbarco!AE$69*100</f>
        <v>0</v>
      </c>
      <c r="AF64" s="12">
        <f>((W64+X64)*3+(Y64+Z64)*35+(AA64+AB64)*12+(AC64+AD64)*19+AE64*10)/79</f>
        <v>0</v>
      </c>
      <c r="AG64" s="10">
        <f>xbarco!AG64/xbarco!AG$69*100</f>
        <v>0</v>
      </c>
      <c r="AH64" s="10">
        <f>xbarco!AH64/xbarco!AH$69*100</f>
        <v>0</v>
      </c>
      <c r="AI64" s="14">
        <f t="shared" si="7"/>
        <v>0</v>
      </c>
      <c r="AJ64" s="7">
        <f>xbarco!AJ64/xbarco!AJ$69*100</f>
        <v>0</v>
      </c>
      <c r="AK64" s="7">
        <f>xbarco!AK64/xbarco!AK$69*100</f>
        <v>0</v>
      </c>
      <c r="AL64" s="7">
        <f>xbarco!AL64/xbarco!AL$69*100</f>
        <v>0</v>
      </c>
      <c r="AM64" s="7">
        <f>xbarco!AM64/xbarco!AM$69*100</f>
        <v>0</v>
      </c>
      <c r="AN64" s="7">
        <f>xbarco!AN64/xbarco!AN$69*100</f>
        <v>0</v>
      </c>
      <c r="AO64" s="7">
        <f>xbarco!AO64/xbarco!AO$69*100</f>
        <v>0</v>
      </c>
      <c r="AP64" s="7">
        <f>xbarco!AP64/xbarco!AP$69*100</f>
        <v>0</v>
      </c>
      <c r="AQ64" s="7">
        <f>xbarco!AQ64/xbarco!AQ$69*100</f>
        <v>0</v>
      </c>
      <c r="AR64" s="7">
        <f>xbarco!AR64/xbarco!AR$69*100</f>
        <v>0</v>
      </c>
      <c r="AS64" s="7">
        <f>xbarco!AS64/xbarco!AS$69*100</f>
        <v>0</v>
      </c>
      <c r="AT64" s="7">
        <f>xbarco!AT64/xbarco!AT$69*100</f>
        <v>0</v>
      </c>
      <c r="AU64" s="7">
        <f>xbarco!AU64/xbarco!AU$69*100</f>
        <v>0</v>
      </c>
      <c r="AV64" s="12">
        <f>((AJ64+AK64)*1.44+(AL64+AM64)*0.96+(AN64+AO64)*3.36+(AP64+AQ64)*9.6+(AR64+AS64)*11.52+(AT64+AU64)*16.32)/43.2</f>
        <v>0</v>
      </c>
      <c r="AW64" s="7">
        <f>xbarco!AW64/xbarco!AW$69*100</f>
        <v>0</v>
      </c>
      <c r="AX64" s="7">
        <f>xbarco!AX64/xbarco!AX$69*100</f>
        <v>0</v>
      </c>
      <c r="AY64" s="7">
        <f>xbarco!AY64/xbarco!AY$69*100</f>
        <v>0</v>
      </c>
      <c r="AZ64" s="7">
        <f>xbarco!AZ64/xbarco!AZ$69*100</f>
        <v>0</v>
      </c>
      <c r="BA64" s="7">
        <f>xbarco!BA64/xbarco!BA$69*100</f>
        <v>0</v>
      </c>
      <c r="BB64" s="7">
        <f>xbarco!BB64/xbarco!BB$69*100</f>
        <v>0</v>
      </c>
      <c r="BC64" s="7">
        <f>xbarco!BC64/xbarco!BC$69*100</f>
        <v>0</v>
      </c>
      <c r="BD64" s="7">
        <f>xbarco!BD64/xbarco!BD$69*100</f>
        <v>0</v>
      </c>
      <c r="BE64" s="7">
        <f>xbarco!BE64/xbarco!BE$69*100</f>
        <v>0</v>
      </c>
      <c r="BF64" s="7">
        <f>xbarco!BF64/xbarco!BF$69*100</f>
        <v>0</v>
      </c>
      <c r="BG64" s="7">
        <f>xbarco!BG64/xbarco!BG$69*100</f>
        <v>0</v>
      </c>
      <c r="BH64" s="7">
        <f>xbarco!BH64/xbarco!BH$69*100</f>
        <v>0</v>
      </c>
      <c r="BI64" s="12">
        <f>((AW64+AX64)*2.4+(AY64+AZ64)*1.92+(BA64+BB64)*0.24+(BC64+BD64)*1.2+(BE64+BF64)*2.88+(BG64+BH64)*9.6)/18.24</f>
        <v>0</v>
      </c>
      <c r="BJ64" s="10">
        <f>xbarco!BJ64/xbarco!BJ$69*100</f>
        <v>0</v>
      </c>
      <c r="BK64" s="10">
        <f>xbarco!BK64/xbarco!BK$69*100</f>
        <v>4.0842163203522776E-2</v>
      </c>
      <c r="BL64" s="10">
        <f>xbarco!BL64/xbarco!BL$69*100</f>
        <v>0</v>
      </c>
      <c r="BM64" s="10">
        <f>xbarco!BM64/xbarco!BM$69*100</f>
        <v>0</v>
      </c>
      <c r="BN64" s="10">
        <f>xbarco!BN64/xbarco!BN$69*100</f>
        <v>0</v>
      </c>
      <c r="BO64" s="10">
        <f>xbarco!BO64/xbarco!BO$69*100</f>
        <v>0</v>
      </c>
      <c r="BP64" s="10">
        <f>xbarco!BP64/xbarco!BP$69*100</f>
        <v>0</v>
      </c>
      <c r="BQ64" s="10"/>
      <c r="BR64" s="10">
        <f>xbarco!BR64/xbarco!BR$69*100</f>
        <v>0</v>
      </c>
      <c r="BS64" s="10">
        <f>xbarco!BS64/xbarco!BS$69*100</f>
        <v>0</v>
      </c>
      <c r="BT64" s="10">
        <f>xbarco!BT64/xbarco!BT$69*100</f>
        <v>0</v>
      </c>
      <c r="BU64" s="10">
        <f>xbarco!BU64/xbarco!BU$69*100</f>
        <v>0</v>
      </c>
      <c r="BV64" s="10">
        <f>xbarco!BV64/xbarco!BV$69*100</f>
        <v>0</v>
      </c>
      <c r="BW64" s="10">
        <f>xbarco!BW64/xbarco!BW$69*100</f>
        <v>0</v>
      </c>
      <c r="BX64" s="14">
        <f t="shared" si="10"/>
        <v>3.1417048618094445E-3</v>
      </c>
      <c r="BY64" s="7">
        <f>xbarco!BY64/xbarco!BY$69*100</f>
        <v>0</v>
      </c>
      <c r="BZ64" s="7">
        <f>xbarco!BZ64/xbarco!BZ$69*100</f>
        <v>0</v>
      </c>
      <c r="CA64" s="7">
        <f>xbarco!CA64/xbarco!CA$69*100</f>
        <v>0</v>
      </c>
      <c r="CB64" s="7">
        <f>xbarco!CB64/xbarco!CB$69*100</f>
        <v>0</v>
      </c>
      <c r="CC64" s="7">
        <f>xbarco!CC64/xbarco!CC$69*100</f>
        <v>0</v>
      </c>
      <c r="CD64" s="7">
        <f>xbarco!CD64/xbarco!CD$69*100</f>
        <v>0</v>
      </c>
      <c r="CE64" s="7">
        <f>xbarco!CE64/xbarco!CE$69*100</f>
        <v>0</v>
      </c>
      <c r="CF64" s="7">
        <f>xbarco!CF64/xbarco!CF$69*100</f>
        <v>0</v>
      </c>
      <c r="CG64" s="7"/>
      <c r="CH64" s="7"/>
      <c r="CI64" s="7">
        <f>xbarco!CI64/xbarco!CI$69*100</f>
        <v>0</v>
      </c>
      <c r="CJ64" s="7">
        <f>xbarco!CJ64/xbarco!CJ$69*100</f>
        <v>0</v>
      </c>
      <c r="CK64" s="7">
        <f>xbarco!CK64/xbarco!CK$69*100</f>
        <v>0</v>
      </c>
      <c r="CL64" s="7">
        <f>xbarco!CL64/xbarco!CL$69*100</f>
        <v>0</v>
      </c>
      <c r="CM64" s="7"/>
      <c r="CN64" s="7">
        <f>xbarco!CN64/xbarco!CN$69*100</f>
        <v>0</v>
      </c>
      <c r="CO64" s="7">
        <f>xbarco!CO64/xbarco!CO$69*100</f>
        <v>0</v>
      </c>
      <c r="CP64" s="12">
        <f t="shared" si="11"/>
        <v>0</v>
      </c>
      <c r="DC64" s="6"/>
      <c r="DD64" s="63">
        <f>xbarco!DD64/xbarco!DD$69*100</f>
        <v>0</v>
      </c>
      <c r="DE64" s="63">
        <f>xbarco!DE64/xbarco!DE$69*100</f>
        <v>0</v>
      </c>
      <c r="DF64" s="63">
        <f>xbarco!DF64/xbarco!DF$69*100</f>
        <v>0</v>
      </c>
      <c r="DG64" s="63">
        <f>xbarco!DG64/xbarco!DG$69*100</f>
        <v>0</v>
      </c>
      <c r="DH64" s="63">
        <f>xbarco!DH64/xbarco!DH$69*100</f>
        <v>0</v>
      </c>
      <c r="DI64" s="63">
        <f>xbarco!DI64/xbarco!DI$69*100</f>
        <v>0</v>
      </c>
      <c r="DJ64" s="63">
        <f>xbarco!DJ64/xbarco!DJ$69*100</f>
        <v>0</v>
      </c>
      <c r="DK64" s="63">
        <f>xbarco!DK64/xbarco!DK$69*100</f>
        <v>0</v>
      </c>
      <c r="DL64" s="63">
        <f>xbarco!DL64/xbarco!DL$69*100</f>
        <v>0</v>
      </c>
      <c r="DM64" s="63">
        <f>xbarco!DM64/xbarco!DM$69*100</f>
        <v>0</v>
      </c>
      <c r="DN64" s="63">
        <f>xbarco!DN64/xbarco!DN$69*100</f>
        <v>0</v>
      </c>
      <c r="DO64" s="63">
        <f>xbarco!DO64/xbarco!DO$69*100</f>
        <v>0</v>
      </c>
      <c r="DP64" s="61"/>
    </row>
    <row r="65" spans="1:120">
      <c r="A65">
        <v>57</v>
      </c>
      <c r="B65" s="7">
        <f>xbarco!B65/xbarco!B$69*100</f>
        <v>0</v>
      </c>
      <c r="C65" s="7">
        <f>xbarco!C65/xbarco!C$69*100</f>
        <v>0</v>
      </c>
      <c r="D65" s="7">
        <f>xbarco!D65/xbarco!D$69*100</f>
        <v>0</v>
      </c>
      <c r="E65" s="7">
        <f>xbarco!E65/xbarco!E$69*100</f>
        <v>0</v>
      </c>
      <c r="F65" s="7">
        <f>xbarco!F65/xbarco!F$69*100</f>
        <v>0</v>
      </c>
      <c r="G65" s="7">
        <f>xbarco!G65/xbarco!G$69*100</f>
        <v>0</v>
      </c>
      <c r="H65" s="7">
        <f>xbarco!H65/xbarco!H$69*100</f>
        <v>0</v>
      </c>
      <c r="I65" s="7">
        <f>xbarco!I65/xbarco!I$69*100</f>
        <v>0</v>
      </c>
      <c r="J65" s="7">
        <f>xbarco!J65/xbarco!J$69*100</f>
        <v>0</v>
      </c>
      <c r="K65" s="12">
        <f t="shared" si="4"/>
        <v>0</v>
      </c>
      <c r="L65" s="7">
        <f>xbarco!L65/xbarco!L$69*100</f>
        <v>0</v>
      </c>
      <c r="M65" s="7">
        <f>xbarco!M65/xbarco!M$69*100</f>
        <v>0</v>
      </c>
      <c r="N65" s="7">
        <f>xbarco!N65/xbarco!N$69*100</f>
        <v>0</v>
      </c>
      <c r="O65" s="7">
        <f>xbarco!O65/xbarco!O$69*100</f>
        <v>0</v>
      </c>
      <c r="P65" s="7">
        <f>xbarco!P65/xbarco!P$69*100</f>
        <v>0</v>
      </c>
      <c r="Q65" s="7">
        <f>xbarco!Q65/xbarco!Q$69*100</f>
        <v>0</v>
      </c>
      <c r="R65" s="7">
        <f>xbarco!R65/xbarco!R$69*100</f>
        <v>0</v>
      </c>
      <c r="S65" s="7">
        <f>xbarco!S65/xbarco!S$69*100</f>
        <v>0</v>
      </c>
      <c r="T65" s="7">
        <f>xbarco!T65/xbarco!T$69*100</f>
        <v>0</v>
      </c>
      <c r="U65" s="7">
        <f>xbarco!U65/xbarco!U$69*100</f>
        <v>0</v>
      </c>
      <c r="V65" s="12">
        <f t="shared" si="5"/>
        <v>0</v>
      </c>
      <c r="W65" s="7">
        <f>xbarco!W65/xbarco!W$69*100</f>
        <v>0</v>
      </c>
      <c r="X65" s="7">
        <f>xbarco!X65/xbarco!X$69*100</f>
        <v>0</v>
      </c>
      <c r="Y65" s="7">
        <f>xbarco!Y65/xbarco!Y$69*100</f>
        <v>0</v>
      </c>
      <c r="Z65" s="7">
        <f>xbarco!Z65/xbarco!Z$69*100</f>
        <v>0</v>
      </c>
      <c r="AA65" s="7">
        <f>xbarco!AA65/xbarco!AA$69*100</f>
        <v>0</v>
      </c>
      <c r="AB65" s="7">
        <f>xbarco!AB65/xbarco!AB$69*100</f>
        <v>0</v>
      </c>
      <c r="AC65" s="7">
        <f>xbarco!AC65/xbarco!AC$69*100</f>
        <v>0</v>
      </c>
      <c r="AD65" s="7">
        <f>xbarco!AD65/xbarco!AD$69*100</f>
        <v>0</v>
      </c>
      <c r="AE65" s="7">
        <f>xbarco!AE65/xbarco!AE$69*100</f>
        <v>0</v>
      </c>
      <c r="AF65" s="12">
        <f t="shared" si="6"/>
        <v>0</v>
      </c>
      <c r="AG65" s="10">
        <f>xbarco!AG65/xbarco!AG$69*100</f>
        <v>0</v>
      </c>
      <c r="AH65" s="10">
        <f>xbarco!AH65/xbarco!AH$69*100</f>
        <v>0</v>
      </c>
      <c r="AI65" s="14">
        <f t="shared" si="7"/>
        <v>0</v>
      </c>
      <c r="AJ65" s="7">
        <f>xbarco!AJ65/xbarco!AJ$69*100</f>
        <v>0</v>
      </c>
      <c r="AK65" s="7">
        <f>xbarco!AK65/xbarco!AK$69*100</f>
        <v>0</v>
      </c>
      <c r="AL65" s="7">
        <f>xbarco!AL65/xbarco!AL$69*100</f>
        <v>0</v>
      </c>
      <c r="AM65" s="7">
        <f>xbarco!AM65/xbarco!AM$69*100</f>
        <v>0</v>
      </c>
      <c r="AN65" s="7">
        <f>xbarco!AN65/xbarco!AN$69*100</f>
        <v>0</v>
      </c>
      <c r="AO65" s="7">
        <f>xbarco!AO65/xbarco!AO$69*100</f>
        <v>0</v>
      </c>
      <c r="AP65" s="7">
        <f>xbarco!AP65/xbarco!AP$69*100</f>
        <v>0</v>
      </c>
      <c r="AQ65" s="7">
        <f>xbarco!AQ65/xbarco!AQ$69*100</f>
        <v>0</v>
      </c>
      <c r="AR65" s="7">
        <f>xbarco!AR65/xbarco!AR$69*100</f>
        <v>0</v>
      </c>
      <c r="AS65" s="7">
        <f>xbarco!AS65/xbarco!AS$69*100</f>
        <v>0</v>
      </c>
      <c r="AT65" s="7">
        <f>xbarco!AT65/xbarco!AT$69*100</f>
        <v>0</v>
      </c>
      <c r="AU65" s="7">
        <f>xbarco!AU65/xbarco!AU$69*100</f>
        <v>0</v>
      </c>
      <c r="AV65" s="12">
        <f t="shared" si="8"/>
        <v>0</v>
      </c>
      <c r="AW65" s="7">
        <f>xbarco!AW65/xbarco!AW$69*100</f>
        <v>0</v>
      </c>
      <c r="AX65" s="7">
        <f>xbarco!AX65/xbarco!AX$69*100</f>
        <v>0</v>
      </c>
      <c r="AY65" s="7">
        <f>xbarco!AY65/xbarco!AY$69*100</f>
        <v>0</v>
      </c>
      <c r="AZ65" s="7">
        <f>xbarco!AZ65/xbarco!AZ$69*100</f>
        <v>0</v>
      </c>
      <c r="BA65" s="7">
        <f>xbarco!BA65/xbarco!BA$69*100</f>
        <v>0</v>
      </c>
      <c r="BB65" s="7">
        <f>xbarco!BB65/xbarco!BB$69*100</f>
        <v>0</v>
      </c>
      <c r="BC65" s="7">
        <f>xbarco!BC65/xbarco!BC$69*100</f>
        <v>0</v>
      </c>
      <c r="BD65" s="7">
        <f>xbarco!BD65/xbarco!BD$69*100</f>
        <v>0</v>
      </c>
      <c r="BE65" s="7">
        <f>xbarco!BE65/xbarco!BE$69*100</f>
        <v>0</v>
      </c>
      <c r="BF65" s="7">
        <f>xbarco!BF65/xbarco!BF$69*100</f>
        <v>0</v>
      </c>
      <c r="BG65" s="7">
        <f>xbarco!BG65/xbarco!BG$69*100</f>
        <v>0</v>
      </c>
      <c r="BH65" s="7">
        <f>xbarco!BH65/xbarco!BH$69*100</f>
        <v>0</v>
      </c>
      <c r="BI65" s="12">
        <f t="shared" si="9"/>
        <v>0</v>
      </c>
      <c r="BJ65" s="10">
        <f>xbarco!BJ65/xbarco!BJ$69*100</f>
        <v>0</v>
      </c>
      <c r="BK65" s="10">
        <f>xbarco!BK65/xbarco!BK$69*100</f>
        <v>2.0421081601761388E-2</v>
      </c>
      <c r="BL65" s="10">
        <f>xbarco!BL65/xbarco!BL$69*100</f>
        <v>0</v>
      </c>
      <c r="BM65" s="10">
        <f>xbarco!BM65/xbarco!BM$69*100</f>
        <v>0.10505346825105796</v>
      </c>
      <c r="BN65" s="10">
        <f>xbarco!BN65/xbarco!BN$69*100</f>
        <v>0</v>
      </c>
      <c r="BO65" s="10">
        <f>xbarco!BO65/xbarco!BO$69*100</f>
        <v>0.79365079365079383</v>
      </c>
      <c r="BP65" s="10">
        <f>xbarco!BP65/xbarco!BP$69*100</f>
        <v>0</v>
      </c>
      <c r="BQ65" s="10"/>
      <c r="BR65" s="10">
        <f>xbarco!BR65/xbarco!BR$69*100</f>
        <v>0</v>
      </c>
      <c r="BS65" s="10">
        <f>xbarco!BS65/xbarco!BS$69*100</f>
        <v>0.45248868778280549</v>
      </c>
      <c r="BT65" s="10">
        <f>xbarco!BT65/xbarco!BT$69*100</f>
        <v>0</v>
      </c>
      <c r="BU65" s="10">
        <f>xbarco!BU65/xbarco!BU$69*100</f>
        <v>0</v>
      </c>
      <c r="BV65" s="10">
        <f>xbarco!BV65/xbarco!BV$69*100</f>
        <v>0</v>
      </c>
      <c r="BW65" s="10">
        <f>xbarco!BW65/xbarco!BW$69*100</f>
        <v>0</v>
      </c>
      <c r="BX65" s="14">
        <f t="shared" si="10"/>
        <v>0.10550877163741681</v>
      </c>
      <c r="BY65" s="7">
        <f>xbarco!BY65/xbarco!BY$69*100</f>
        <v>0</v>
      </c>
      <c r="BZ65" s="7">
        <f>xbarco!BZ65/xbarco!BZ$69*100</f>
        <v>1.3333333333333335</v>
      </c>
      <c r="CA65" s="7">
        <f>xbarco!CA65/xbarco!CA$69*100</f>
        <v>0</v>
      </c>
      <c r="CB65" s="7">
        <f>xbarco!CB65/xbarco!CB$69*100</f>
        <v>0</v>
      </c>
      <c r="CC65" s="7">
        <f>xbarco!CC65/xbarco!CC$69*100</f>
        <v>0</v>
      </c>
      <c r="CD65" s="7">
        <f>xbarco!CD65/xbarco!CD$69*100</f>
        <v>0</v>
      </c>
      <c r="CE65" s="7">
        <f>xbarco!CE65/xbarco!CE$69*100</f>
        <v>0</v>
      </c>
      <c r="CF65" s="7">
        <f>xbarco!CF65/xbarco!CF$69*100</f>
        <v>0</v>
      </c>
      <c r="CG65" s="7"/>
      <c r="CH65" s="7"/>
      <c r="CI65" s="7">
        <f>xbarco!CI65/xbarco!CI$69*100</f>
        <v>0</v>
      </c>
      <c r="CJ65" s="7">
        <f>xbarco!CJ65/xbarco!CJ$69*100</f>
        <v>0</v>
      </c>
      <c r="CK65" s="7">
        <f>xbarco!CK65/xbarco!CK$69*100</f>
        <v>0</v>
      </c>
      <c r="CL65" s="7">
        <f>xbarco!CL65/xbarco!CL$69*100</f>
        <v>0</v>
      </c>
      <c r="CM65" s="7"/>
      <c r="CN65" s="7">
        <f>xbarco!CN65/xbarco!CN$69*100</f>
        <v>0</v>
      </c>
      <c r="CO65" s="7">
        <f>xbarco!CO65/xbarco!CO$69*100</f>
        <v>0</v>
      </c>
      <c r="CP65" s="12">
        <f t="shared" si="11"/>
        <v>9.5238095238095247E-2</v>
      </c>
      <c r="DC65" s="6"/>
      <c r="DD65" s="63">
        <f>xbarco!DD65/xbarco!DD$69*100</f>
        <v>0</v>
      </c>
      <c r="DE65" s="63">
        <f>xbarco!DE65/xbarco!DE$69*100</f>
        <v>0</v>
      </c>
      <c r="DF65" s="63">
        <f>xbarco!DF65/xbarco!DF$69*100</f>
        <v>0</v>
      </c>
      <c r="DG65" s="63">
        <f>xbarco!DG65/xbarco!DG$69*100</f>
        <v>0</v>
      </c>
      <c r="DH65" s="63">
        <f>xbarco!DH65/xbarco!DH$69*100</f>
        <v>0</v>
      </c>
      <c r="DI65" s="63">
        <f>xbarco!DI65/xbarco!DI$69*100</f>
        <v>0</v>
      </c>
      <c r="DJ65" s="63">
        <f>xbarco!DJ65/xbarco!DJ$69*100</f>
        <v>0</v>
      </c>
      <c r="DK65" s="63">
        <f>xbarco!DK65/xbarco!DK$69*100</f>
        <v>0</v>
      </c>
      <c r="DL65" s="63">
        <f>xbarco!DL65/xbarco!DL$69*100</f>
        <v>0</v>
      </c>
      <c r="DM65" s="63">
        <f>xbarco!DM65/xbarco!DM$69*100</f>
        <v>0</v>
      </c>
      <c r="DN65" s="63">
        <f>xbarco!DN65/xbarco!DN$69*100</f>
        <v>0</v>
      </c>
      <c r="DO65" s="63">
        <f>xbarco!DO65/xbarco!DO$69*100</f>
        <v>0</v>
      </c>
      <c r="DP65" s="61"/>
    </row>
    <row r="66" spans="1:120">
      <c r="A66">
        <v>58</v>
      </c>
      <c r="B66" s="7">
        <f>xbarco!B66/xbarco!B$69*100</f>
        <v>0</v>
      </c>
      <c r="C66" s="7">
        <f>xbarco!C66/xbarco!C$69*100</f>
        <v>0</v>
      </c>
      <c r="D66" s="7">
        <f>xbarco!D66/xbarco!D$69*100</f>
        <v>0</v>
      </c>
      <c r="E66" s="7">
        <f>xbarco!E66/xbarco!E$69*100</f>
        <v>0</v>
      </c>
      <c r="F66" s="7">
        <f>xbarco!F66/xbarco!F$69*100</f>
        <v>0</v>
      </c>
      <c r="G66" s="7">
        <f>xbarco!G66/xbarco!G$69*100</f>
        <v>0</v>
      </c>
      <c r="H66" s="7">
        <f>xbarco!H66/xbarco!H$69*100</f>
        <v>0</v>
      </c>
      <c r="I66" s="7">
        <f>xbarco!I66/xbarco!I$69*100</f>
        <v>0</v>
      </c>
      <c r="J66" s="7">
        <f>xbarco!J66/xbarco!J$69*100</f>
        <v>0</v>
      </c>
      <c r="K66" s="12">
        <f t="shared" si="4"/>
        <v>0</v>
      </c>
      <c r="L66" s="7">
        <f>xbarco!L66/xbarco!L$69*100</f>
        <v>0</v>
      </c>
      <c r="M66" s="7">
        <f>xbarco!M66/xbarco!M$69*100</f>
        <v>0</v>
      </c>
      <c r="N66" s="7">
        <f>xbarco!N66/xbarco!N$69*100</f>
        <v>0</v>
      </c>
      <c r="O66" s="7">
        <f>xbarco!O66/xbarco!O$69*100</f>
        <v>0</v>
      </c>
      <c r="P66" s="7">
        <f>xbarco!P66/xbarco!P$69*100</f>
        <v>0</v>
      </c>
      <c r="Q66" s="7">
        <f>xbarco!Q66/xbarco!Q$69*100</f>
        <v>0</v>
      </c>
      <c r="R66" s="7">
        <f>xbarco!R66/xbarco!R$69*100</f>
        <v>0</v>
      </c>
      <c r="S66" s="7">
        <f>xbarco!S66/xbarco!S$69*100</f>
        <v>0</v>
      </c>
      <c r="T66" s="7">
        <f>xbarco!T66/xbarco!T$69*100</f>
        <v>0</v>
      </c>
      <c r="U66" s="7">
        <f>xbarco!U66/xbarco!U$69*100</f>
        <v>0</v>
      </c>
      <c r="V66" s="12">
        <f t="shared" si="5"/>
        <v>0</v>
      </c>
      <c r="W66" s="7">
        <f>xbarco!W66/xbarco!W$69*100</f>
        <v>0</v>
      </c>
      <c r="X66" s="7">
        <f>xbarco!X66/xbarco!X$69*100</f>
        <v>0</v>
      </c>
      <c r="Y66" s="7">
        <f>xbarco!Y66/xbarco!Y$69*100</f>
        <v>0</v>
      </c>
      <c r="Z66" s="7">
        <f>xbarco!Z66/xbarco!Z$69*100</f>
        <v>0</v>
      </c>
      <c r="AA66" s="7">
        <f>xbarco!AA66/xbarco!AA$69*100</f>
        <v>0</v>
      </c>
      <c r="AB66" s="7">
        <f>xbarco!AB66/xbarco!AB$69*100</f>
        <v>0</v>
      </c>
      <c r="AC66" s="7">
        <f>xbarco!AC66/xbarco!AC$69*100</f>
        <v>0</v>
      </c>
      <c r="AD66" s="7">
        <f>xbarco!AD66/xbarco!AD$69*100</f>
        <v>0</v>
      </c>
      <c r="AE66" s="7">
        <f>xbarco!AE66/xbarco!AE$69*100</f>
        <v>0</v>
      </c>
      <c r="AF66" s="12">
        <f t="shared" si="6"/>
        <v>0</v>
      </c>
      <c r="AG66" s="10">
        <f>xbarco!AG66/xbarco!AG$69*100</f>
        <v>0</v>
      </c>
      <c r="AH66" s="10">
        <f>xbarco!AH66/xbarco!AH$69*100</f>
        <v>0</v>
      </c>
      <c r="AI66" s="14">
        <f t="shared" si="7"/>
        <v>0</v>
      </c>
      <c r="AJ66" s="7">
        <f>xbarco!AJ66/xbarco!AJ$69*100</f>
        <v>0</v>
      </c>
      <c r="AK66" s="7">
        <f>xbarco!AK66/xbarco!AK$69*100</f>
        <v>0</v>
      </c>
      <c r="AL66" s="7">
        <f>xbarco!AL66/xbarco!AL$69*100</f>
        <v>0</v>
      </c>
      <c r="AM66" s="7">
        <f>xbarco!AM66/xbarco!AM$69*100</f>
        <v>0</v>
      </c>
      <c r="AN66" s="7">
        <f>xbarco!AN66/xbarco!AN$69*100</f>
        <v>0</v>
      </c>
      <c r="AO66" s="7">
        <f>xbarco!AO66/xbarco!AO$69*100</f>
        <v>0</v>
      </c>
      <c r="AP66" s="7">
        <f>xbarco!AP66/xbarco!AP$69*100</f>
        <v>0</v>
      </c>
      <c r="AQ66" s="7">
        <f>xbarco!AQ66/xbarco!AQ$69*100</f>
        <v>0</v>
      </c>
      <c r="AR66" s="7">
        <f>xbarco!AR66/xbarco!AR$69*100</f>
        <v>0</v>
      </c>
      <c r="AS66" s="7">
        <f>xbarco!AS66/xbarco!AS$69*100</f>
        <v>0</v>
      </c>
      <c r="AT66" s="7">
        <f>xbarco!AT66/xbarco!AT$69*100</f>
        <v>0</v>
      </c>
      <c r="AU66" s="7">
        <f>xbarco!AU66/xbarco!AU$69*100</f>
        <v>0</v>
      </c>
      <c r="AV66" s="12">
        <f t="shared" si="8"/>
        <v>0</v>
      </c>
      <c r="AW66" s="7">
        <f>xbarco!AW66/xbarco!AW$69*100</f>
        <v>0</v>
      </c>
      <c r="AX66" s="7">
        <f>xbarco!AX66/xbarco!AX$69*100</f>
        <v>0</v>
      </c>
      <c r="AY66" s="7">
        <f>xbarco!AY66/xbarco!AY$69*100</f>
        <v>0</v>
      </c>
      <c r="AZ66" s="7">
        <f>xbarco!AZ66/xbarco!AZ$69*100</f>
        <v>0</v>
      </c>
      <c r="BA66" s="7">
        <f>xbarco!BA66/xbarco!BA$69*100</f>
        <v>0</v>
      </c>
      <c r="BB66" s="7">
        <f>xbarco!BB66/xbarco!BB$69*100</f>
        <v>0</v>
      </c>
      <c r="BC66" s="7">
        <f>xbarco!BC66/xbarco!BC$69*100</f>
        <v>0</v>
      </c>
      <c r="BD66" s="7">
        <f>xbarco!BD66/xbarco!BD$69*100</f>
        <v>0</v>
      </c>
      <c r="BE66" s="7">
        <f>xbarco!BE66/xbarco!BE$69*100</f>
        <v>0</v>
      </c>
      <c r="BF66" s="7">
        <f>xbarco!BF66/xbarco!BF$69*100</f>
        <v>0</v>
      </c>
      <c r="BG66" s="7">
        <f>xbarco!BG66/xbarco!BG$69*100</f>
        <v>0</v>
      </c>
      <c r="BH66" s="7">
        <f>xbarco!BH66/xbarco!BH$69*100</f>
        <v>0</v>
      </c>
      <c r="BI66" s="12">
        <f t="shared" si="9"/>
        <v>0</v>
      </c>
      <c r="BJ66" s="10">
        <f>xbarco!BJ66/xbarco!BJ$69*100</f>
        <v>0</v>
      </c>
      <c r="BK66" s="10">
        <f>xbarco!BK66/xbarco!BK$69*100</f>
        <v>2.0421081601761388E-2</v>
      </c>
      <c r="BL66" s="10">
        <f>xbarco!BL66/xbarco!BL$69*100</f>
        <v>0</v>
      </c>
      <c r="BM66" s="10">
        <f>xbarco!BM66/xbarco!BM$69*100</f>
        <v>0.31317826384277658</v>
      </c>
      <c r="BN66" s="10">
        <f>xbarco!BN66/xbarco!BN$69*100</f>
        <v>0</v>
      </c>
      <c r="BO66" s="10">
        <f>xbarco!BO66/xbarco!BO$69*100</f>
        <v>0</v>
      </c>
      <c r="BP66" s="10">
        <f>xbarco!BP66/xbarco!BP$69*100</f>
        <v>0</v>
      </c>
      <c r="BQ66" s="10"/>
      <c r="BR66" s="10">
        <f>xbarco!BR66/xbarco!BR$69*100</f>
        <v>0</v>
      </c>
      <c r="BS66" s="10">
        <f>xbarco!BS66/xbarco!BS$69*100</f>
        <v>0</v>
      </c>
      <c r="BT66" s="10">
        <f>xbarco!BT66/xbarco!BT$69*100</f>
        <v>0</v>
      </c>
      <c r="BU66" s="10">
        <f>xbarco!BU66/xbarco!BU$69*100</f>
        <v>0</v>
      </c>
      <c r="BV66" s="10">
        <f>xbarco!BV66/xbarco!BV$69*100</f>
        <v>0</v>
      </c>
      <c r="BW66" s="10">
        <f>xbarco!BW66/xbarco!BW$69*100</f>
        <v>0.70844075776258286</v>
      </c>
      <c r="BX66" s="14">
        <f t="shared" si="10"/>
        <v>8.0156931015932367E-2</v>
      </c>
      <c r="BY66" s="7">
        <f>xbarco!BY66/xbarco!BY$69*100</f>
        <v>0</v>
      </c>
      <c r="BZ66" s="7">
        <f>xbarco!BZ66/xbarco!BZ$69*100</f>
        <v>0</v>
      </c>
      <c r="CA66" s="7">
        <f>xbarco!CA66/xbarco!CA$69*100</f>
        <v>0</v>
      </c>
      <c r="CB66" s="7">
        <f>xbarco!CB66/xbarco!CB$69*100</f>
        <v>0</v>
      </c>
      <c r="CC66" s="7">
        <f>xbarco!CC66/xbarco!CC$69*100</f>
        <v>0</v>
      </c>
      <c r="CD66" s="7">
        <f>xbarco!CD66/xbarco!CD$69*100</f>
        <v>0</v>
      </c>
      <c r="CE66" s="7">
        <f>xbarco!CE66/xbarco!CE$69*100</f>
        <v>0</v>
      </c>
      <c r="CF66" s="7">
        <f>xbarco!CF66/xbarco!CF$69*100</f>
        <v>1.3698630136986301</v>
      </c>
      <c r="CG66" s="7"/>
      <c r="CH66" s="7"/>
      <c r="CI66" s="7">
        <f>xbarco!CI66/xbarco!CI$69*100</f>
        <v>0</v>
      </c>
      <c r="CJ66" s="7">
        <f>xbarco!CJ66/xbarco!CJ$69*100</f>
        <v>0</v>
      </c>
      <c r="CK66" s="7">
        <f>xbarco!CK66/xbarco!CK$69*100</f>
        <v>0</v>
      </c>
      <c r="CL66" s="7">
        <f>xbarco!CL66/xbarco!CL$69*100</f>
        <v>0</v>
      </c>
      <c r="CM66" s="7"/>
      <c r="CN66" s="7">
        <f>xbarco!CN66/xbarco!CN$69*100</f>
        <v>0</v>
      </c>
      <c r="CO66" s="7">
        <f>xbarco!CO66/xbarco!CO$69*100</f>
        <v>0</v>
      </c>
      <c r="CP66" s="12">
        <f t="shared" si="11"/>
        <v>9.7847358121330719E-2</v>
      </c>
      <c r="DC66" s="6"/>
      <c r="DD66" s="63">
        <f>xbarco!DD66/xbarco!DD$69*100</f>
        <v>0</v>
      </c>
      <c r="DE66" s="63">
        <f>xbarco!DE66/xbarco!DE$69*100</f>
        <v>0</v>
      </c>
      <c r="DF66" s="63">
        <f>xbarco!DF66/xbarco!DF$69*100</f>
        <v>0</v>
      </c>
      <c r="DG66" s="63">
        <f>xbarco!DG66/xbarco!DG$69*100</f>
        <v>0</v>
      </c>
      <c r="DH66" s="63">
        <f>xbarco!DH66/xbarco!DH$69*100</f>
        <v>0</v>
      </c>
      <c r="DI66" s="63">
        <f>xbarco!DI66/xbarco!DI$69*100</f>
        <v>0</v>
      </c>
      <c r="DJ66" s="63">
        <f>xbarco!DJ66/xbarco!DJ$69*100</f>
        <v>0</v>
      </c>
      <c r="DK66" s="63">
        <f>xbarco!DK66/xbarco!DK$69*100</f>
        <v>0</v>
      </c>
      <c r="DL66" s="63">
        <f>xbarco!DL66/xbarco!DL$69*100</f>
        <v>0</v>
      </c>
      <c r="DM66" s="63">
        <f>xbarco!DM66/xbarco!DM$69*100</f>
        <v>0</v>
      </c>
      <c r="DN66" s="63">
        <f>xbarco!DN66/xbarco!DN$69*100</f>
        <v>0</v>
      </c>
      <c r="DO66" s="63">
        <f>xbarco!DO66/xbarco!DO$69*100</f>
        <v>0</v>
      </c>
      <c r="DP66" s="61"/>
    </row>
    <row r="67" spans="1:120">
      <c r="A67">
        <v>59</v>
      </c>
      <c r="B67" s="7">
        <f>xbarco!B67/xbarco!B$69*100</f>
        <v>0</v>
      </c>
      <c r="C67" s="7">
        <f>xbarco!C67/xbarco!C$69*100</f>
        <v>0</v>
      </c>
      <c r="D67" s="7">
        <f>xbarco!D67/xbarco!D$69*100</f>
        <v>0</v>
      </c>
      <c r="E67" s="7">
        <f>xbarco!E67/xbarco!E$69*100</f>
        <v>0</v>
      </c>
      <c r="F67" s="7">
        <f>xbarco!F67/xbarco!F$69*100</f>
        <v>0</v>
      </c>
      <c r="G67" s="7">
        <f>xbarco!G67/xbarco!G$69*100</f>
        <v>0</v>
      </c>
      <c r="H67" s="7">
        <f>xbarco!H67/xbarco!H$69*100</f>
        <v>0</v>
      </c>
      <c r="I67" s="7">
        <f>xbarco!I67/xbarco!I$69*100</f>
        <v>0</v>
      </c>
      <c r="J67" s="7">
        <f>xbarco!J67/xbarco!J$69*100</f>
        <v>0</v>
      </c>
      <c r="K67" s="12">
        <f t="shared" si="4"/>
        <v>0</v>
      </c>
      <c r="L67" s="7">
        <f>xbarco!L67/xbarco!L$69*100</f>
        <v>0</v>
      </c>
      <c r="M67" s="7">
        <f>xbarco!M67/xbarco!M$69*100</f>
        <v>0</v>
      </c>
      <c r="N67" s="7">
        <f>xbarco!N67/xbarco!N$69*100</f>
        <v>0</v>
      </c>
      <c r="O67" s="7">
        <f>xbarco!O67/xbarco!O$69*100</f>
        <v>0</v>
      </c>
      <c r="P67" s="7">
        <f>xbarco!P67/xbarco!P$69*100</f>
        <v>0</v>
      </c>
      <c r="Q67" s="7">
        <f>xbarco!Q67/xbarco!Q$69*100</f>
        <v>0</v>
      </c>
      <c r="R67" s="7">
        <f>xbarco!R67/xbarco!R$69*100</f>
        <v>0</v>
      </c>
      <c r="S67" s="7">
        <f>xbarco!S67/xbarco!S$69*100</f>
        <v>0</v>
      </c>
      <c r="T67" s="7">
        <f>xbarco!T67/xbarco!T$69*100</f>
        <v>0</v>
      </c>
      <c r="U67" s="7">
        <f>xbarco!U67/xbarco!U$69*100</f>
        <v>0</v>
      </c>
      <c r="V67" s="12">
        <f t="shared" si="5"/>
        <v>0</v>
      </c>
      <c r="W67" s="7">
        <f>xbarco!W67/xbarco!W$69*100</f>
        <v>0</v>
      </c>
      <c r="X67" s="7">
        <f>xbarco!X67/xbarco!X$69*100</f>
        <v>0</v>
      </c>
      <c r="Y67" s="7">
        <f>xbarco!Y67/xbarco!Y$69*100</f>
        <v>0</v>
      </c>
      <c r="Z67" s="7">
        <f>xbarco!Z67/xbarco!Z$69*100</f>
        <v>0</v>
      </c>
      <c r="AA67" s="7">
        <f>xbarco!AA67/xbarco!AA$69*100</f>
        <v>0</v>
      </c>
      <c r="AB67" s="7">
        <f>xbarco!AB67/xbarco!AB$69*100</f>
        <v>0</v>
      </c>
      <c r="AC67" s="7">
        <f>xbarco!AC67/xbarco!AC$69*100</f>
        <v>0</v>
      </c>
      <c r="AD67" s="7">
        <f>xbarco!AD67/xbarco!AD$69*100</f>
        <v>0</v>
      </c>
      <c r="AE67" s="7">
        <f>xbarco!AE67/xbarco!AE$69*100</f>
        <v>0</v>
      </c>
      <c r="AF67" s="12">
        <f t="shared" si="6"/>
        <v>0</v>
      </c>
      <c r="AG67" s="10">
        <f>xbarco!AG67/xbarco!AG$69*100</f>
        <v>0</v>
      </c>
      <c r="AH67" s="10">
        <f>xbarco!AH67/xbarco!AH$69*100</f>
        <v>0</v>
      </c>
      <c r="AI67" s="14">
        <f t="shared" si="7"/>
        <v>0</v>
      </c>
      <c r="AJ67" s="7">
        <f>xbarco!AJ67/xbarco!AJ$69*100</f>
        <v>0</v>
      </c>
      <c r="AK67" s="7">
        <f>xbarco!AK67/xbarco!AK$69*100</f>
        <v>0</v>
      </c>
      <c r="AL67" s="7">
        <f>xbarco!AL67/xbarco!AL$69*100</f>
        <v>0</v>
      </c>
      <c r="AM67" s="7">
        <f>xbarco!AM67/xbarco!AM$69*100</f>
        <v>0</v>
      </c>
      <c r="AN67" s="7">
        <f>xbarco!AN67/xbarco!AN$69*100</f>
        <v>0</v>
      </c>
      <c r="AO67" s="7">
        <f>xbarco!AO67/xbarco!AO$69*100</f>
        <v>0</v>
      </c>
      <c r="AP67" s="7">
        <f>xbarco!AP67/xbarco!AP$69*100</f>
        <v>0</v>
      </c>
      <c r="AQ67" s="7">
        <f>xbarco!AQ67/xbarco!AQ$69*100</f>
        <v>0</v>
      </c>
      <c r="AR67" s="7">
        <f>xbarco!AR67/xbarco!AR$69*100</f>
        <v>0</v>
      </c>
      <c r="AS67" s="7">
        <f>xbarco!AS67/xbarco!AS$69*100</f>
        <v>0</v>
      </c>
      <c r="AT67" s="7">
        <f>xbarco!AT67/xbarco!AT$69*100</f>
        <v>0</v>
      </c>
      <c r="AU67" s="7">
        <f>xbarco!AU67/xbarco!AU$69*100</f>
        <v>0</v>
      </c>
      <c r="AV67" s="12">
        <f t="shared" si="8"/>
        <v>0</v>
      </c>
      <c r="AW67" s="7">
        <f>xbarco!AW67/xbarco!AW$69*100</f>
        <v>0</v>
      </c>
      <c r="AX67" s="7">
        <f>xbarco!AX67/xbarco!AX$69*100</f>
        <v>0</v>
      </c>
      <c r="AY67" s="7">
        <f>xbarco!AY67/xbarco!AY$69*100</f>
        <v>0</v>
      </c>
      <c r="AZ67" s="7">
        <f>xbarco!AZ67/xbarco!AZ$69*100</f>
        <v>0</v>
      </c>
      <c r="BA67" s="7">
        <f>xbarco!BA67/xbarco!BA$69*100</f>
        <v>0</v>
      </c>
      <c r="BB67" s="7">
        <f>xbarco!BB67/xbarco!BB$69*100</f>
        <v>0</v>
      </c>
      <c r="BC67" s="7">
        <f>xbarco!BC67/xbarco!BC$69*100</f>
        <v>0</v>
      </c>
      <c r="BD67" s="7">
        <f>xbarco!BD67/xbarco!BD$69*100</f>
        <v>0</v>
      </c>
      <c r="BE67" s="7">
        <f>xbarco!BE67/xbarco!BE$69*100</f>
        <v>0</v>
      </c>
      <c r="BF67" s="7">
        <f>xbarco!BF67/xbarco!BF$69*100</f>
        <v>0</v>
      </c>
      <c r="BG67" s="7">
        <f>xbarco!BG67/xbarco!BG$69*100</f>
        <v>0</v>
      </c>
      <c r="BH67" s="7">
        <f>xbarco!BH67/xbarco!BH$69*100</f>
        <v>0</v>
      </c>
      <c r="BI67" s="12">
        <f t="shared" si="9"/>
        <v>0</v>
      </c>
      <c r="BJ67" s="10">
        <f>xbarco!BJ67/xbarco!BJ$69*100</f>
        <v>0</v>
      </c>
      <c r="BK67" s="10">
        <f>xbarco!BK67/xbarco!BK$69*100</f>
        <v>2.0421081601761388E-2</v>
      </c>
      <c r="BL67" s="10">
        <f>xbarco!BL67/xbarco!BL$69*100</f>
        <v>0.72733968604704691</v>
      </c>
      <c r="BM67" s="10">
        <f>xbarco!BM67/xbarco!BM$69*100</f>
        <v>0</v>
      </c>
      <c r="BN67" s="10">
        <f>xbarco!BN67/xbarco!BN$69*100</f>
        <v>0</v>
      </c>
      <c r="BO67" s="10">
        <f>xbarco!BO67/xbarco!BO$69*100</f>
        <v>0</v>
      </c>
      <c r="BP67" s="10">
        <f>xbarco!BP67/xbarco!BP$69*100</f>
        <v>0.76045627376425884</v>
      </c>
      <c r="BQ67" s="10"/>
      <c r="BR67" s="10">
        <f>xbarco!BR67/xbarco!BR$69*100</f>
        <v>0</v>
      </c>
      <c r="BS67" s="10">
        <f>xbarco!BS67/xbarco!BS$69*100</f>
        <v>0</v>
      </c>
      <c r="BT67" s="10">
        <f>xbarco!BT67/xbarco!BT$69*100</f>
        <v>0</v>
      </c>
      <c r="BU67" s="10">
        <f>xbarco!BU67/xbarco!BU$69*100</f>
        <v>0</v>
      </c>
      <c r="BV67" s="10">
        <f>xbarco!BV67/xbarco!BV$69*100</f>
        <v>0</v>
      </c>
      <c r="BW67" s="10">
        <f>xbarco!BW67/xbarco!BW$69*100</f>
        <v>0</v>
      </c>
      <c r="BX67" s="14">
        <f t="shared" si="10"/>
        <v>0.11601669549331285</v>
      </c>
      <c r="BY67" s="7">
        <f>xbarco!BY67/xbarco!BY$69*100</f>
        <v>0</v>
      </c>
      <c r="BZ67" s="7">
        <f>xbarco!BZ67/xbarco!BZ$69*100</f>
        <v>0</v>
      </c>
      <c r="CA67" s="7">
        <f>xbarco!CA67/xbarco!CA$69*100</f>
        <v>0</v>
      </c>
      <c r="CB67" s="7">
        <f>xbarco!CB67/xbarco!CB$69*100</f>
        <v>0</v>
      </c>
      <c r="CC67" s="7">
        <f>xbarco!CC67/xbarco!CC$69*100</f>
        <v>0</v>
      </c>
      <c r="CD67" s="7">
        <f>xbarco!CD67/xbarco!CD$69*100</f>
        <v>0</v>
      </c>
      <c r="CE67" s="7">
        <f>xbarco!CE67/xbarco!CE$69*100</f>
        <v>0</v>
      </c>
      <c r="CF67" s="7">
        <f>xbarco!CF67/xbarco!CF$69*100</f>
        <v>0</v>
      </c>
      <c r="CG67" s="7"/>
      <c r="CH67" s="7"/>
      <c r="CI67" s="7">
        <f>xbarco!CI67/xbarco!CI$69*100</f>
        <v>0</v>
      </c>
      <c r="CJ67" s="7">
        <f>xbarco!CJ67/xbarco!CJ$69*100</f>
        <v>0</v>
      </c>
      <c r="CK67" s="7">
        <f>xbarco!CK67/xbarco!CK$69*100</f>
        <v>0</v>
      </c>
      <c r="CL67" s="7">
        <f>xbarco!CL67/xbarco!CL$69*100</f>
        <v>0</v>
      </c>
      <c r="CM67" s="7"/>
      <c r="CN67" s="7">
        <f>xbarco!CN67/xbarco!CN$69*100</f>
        <v>0</v>
      </c>
      <c r="CO67" s="7">
        <f>xbarco!CO67/xbarco!CO$69*100</f>
        <v>0</v>
      </c>
      <c r="CP67" s="12">
        <f t="shared" si="11"/>
        <v>0</v>
      </c>
      <c r="DC67" s="6"/>
      <c r="DD67" s="63">
        <f>xbarco!DD67/xbarco!DD$69*100</f>
        <v>0</v>
      </c>
      <c r="DE67" s="63">
        <f>xbarco!DE67/xbarco!DE$69*100</f>
        <v>0</v>
      </c>
      <c r="DF67" s="63">
        <f>xbarco!DF67/xbarco!DF$69*100</f>
        <v>0</v>
      </c>
      <c r="DG67" s="63">
        <f>xbarco!DG67/xbarco!DG$69*100</f>
        <v>0</v>
      </c>
      <c r="DH67" s="63">
        <f>xbarco!DH67/xbarco!DH$69*100</f>
        <v>0</v>
      </c>
      <c r="DI67" s="63">
        <f>xbarco!DI67/xbarco!DI$69*100</f>
        <v>0</v>
      </c>
      <c r="DJ67" s="63">
        <f>xbarco!DJ67/xbarco!DJ$69*100</f>
        <v>0</v>
      </c>
      <c r="DK67" s="63">
        <f>xbarco!DK67/xbarco!DK$69*100</f>
        <v>0</v>
      </c>
      <c r="DL67" s="63">
        <f>xbarco!DL67/xbarco!DL$69*100</f>
        <v>0</v>
      </c>
      <c r="DM67" s="63">
        <f>xbarco!DM67/xbarco!DM$69*100</f>
        <v>0</v>
      </c>
      <c r="DN67" s="63">
        <f>xbarco!DN67/xbarco!DN$69*100</f>
        <v>0</v>
      </c>
      <c r="DO67" s="63">
        <f>xbarco!DO67/xbarco!DO$69*100</f>
        <v>0</v>
      </c>
      <c r="DP67" s="61"/>
    </row>
    <row r="68" spans="1:120">
      <c r="A68">
        <v>60</v>
      </c>
      <c r="B68" s="7">
        <f>xbarco!B68/xbarco!B$69*100</f>
        <v>0</v>
      </c>
      <c r="C68" s="7">
        <f>xbarco!C68/xbarco!C$69*100</f>
        <v>0</v>
      </c>
      <c r="D68" s="7">
        <f>xbarco!D68/xbarco!D$69*100</f>
        <v>0</v>
      </c>
      <c r="E68" s="7">
        <f>xbarco!E68/xbarco!E$69*100</f>
        <v>0</v>
      </c>
      <c r="F68" s="7">
        <f>xbarco!F68/xbarco!F$69*100</f>
        <v>0</v>
      </c>
      <c r="G68" s="7">
        <f>xbarco!G68/xbarco!G$69*100</f>
        <v>0</v>
      </c>
      <c r="H68" s="7">
        <f>xbarco!H68/xbarco!H$69*100</f>
        <v>0</v>
      </c>
      <c r="I68" s="7">
        <f>xbarco!I68/xbarco!I$69*100</f>
        <v>0</v>
      </c>
      <c r="J68" s="7">
        <f>xbarco!J68/xbarco!J$69*100</f>
        <v>0</v>
      </c>
      <c r="K68" s="12">
        <f t="shared" si="4"/>
        <v>0</v>
      </c>
      <c r="L68" s="7">
        <f>xbarco!L68/xbarco!L$69*100</f>
        <v>0</v>
      </c>
      <c r="M68" s="7">
        <f>xbarco!M68/xbarco!M$69*100</f>
        <v>0</v>
      </c>
      <c r="N68" s="7">
        <f>xbarco!N68/xbarco!N$69*100</f>
        <v>0</v>
      </c>
      <c r="O68" s="7">
        <f>xbarco!O68/xbarco!O$69*100</f>
        <v>0</v>
      </c>
      <c r="P68" s="7">
        <f>xbarco!P68/xbarco!P$69*100</f>
        <v>0</v>
      </c>
      <c r="Q68" s="7">
        <f>xbarco!Q68/xbarco!Q$69*100</f>
        <v>0</v>
      </c>
      <c r="R68" s="7">
        <f>xbarco!R68/xbarco!R$69*100</f>
        <v>0</v>
      </c>
      <c r="S68" s="7">
        <f>xbarco!S68/xbarco!S$69*100</f>
        <v>0</v>
      </c>
      <c r="T68" s="7">
        <f>xbarco!T68/xbarco!T$69*100</f>
        <v>0</v>
      </c>
      <c r="U68" s="7">
        <f>xbarco!U68/xbarco!U$69*100</f>
        <v>0</v>
      </c>
      <c r="V68" s="12">
        <f t="shared" si="5"/>
        <v>0</v>
      </c>
      <c r="W68" s="7">
        <f>xbarco!W68/xbarco!W$69*100</f>
        <v>0</v>
      </c>
      <c r="X68" s="7">
        <f>xbarco!X68/xbarco!X$69*100</f>
        <v>0</v>
      </c>
      <c r="Y68" s="7">
        <f>xbarco!Y68/xbarco!Y$69*100</f>
        <v>0</v>
      </c>
      <c r="Z68" s="7">
        <f>xbarco!Z68/xbarco!Z$69*100</f>
        <v>0</v>
      </c>
      <c r="AA68" s="7">
        <f>xbarco!AA68/xbarco!AA$69*100</f>
        <v>0</v>
      </c>
      <c r="AB68" s="7">
        <f>xbarco!AB68/xbarco!AB$69*100</f>
        <v>0</v>
      </c>
      <c r="AC68" s="7">
        <f>xbarco!AC68/xbarco!AC$69*100</f>
        <v>0</v>
      </c>
      <c r="AD68" s="7">
        <f>xbarco!AD68/xbarco!AD$69*100</f>
        <v>0</v>
      </c>
      <c r="AE68" s="7">
        <f>xbarco!AE68/xbarco!AE$69*100</f>
        <v>0</v>
      </c>
      <c r="AF68" s="12">
        <f t="shared" si="6"/>
        <v>0</v>
      </c>
      <c r="AG68" s="10">
        <f>xbarco!AG68/xbarco!AG$69*100</f>
        <v>0</v>
      </c>
      <c r="AH68" s="10">
        <f>xbarco!AH68/xbarco!AH$69*100</f>
        <v>0</v>
      </c>
      <c r="AI68" s="14">
        <f t="shared" si="7"/>
        <v>0</v>
      </c>
      <c r="AJ68" s="7">
        <f>xbarco!AJ68/xbarco!AJ$69*100</f>
        <v>0</v>
      </c>
      <c r="AK68" s="7">
        <f>xbarco!AK68/xbarco!AK$69*100</f>
        <v>0</v>
      </c>
      <c r="AL68" s="7">
        <f>xbarco!AL68/xbarco!AL$69*100</f>
        <v>0</v>
      </c>
      <c r="AM68" s="7">
        <f>xbarco!AM68/xbarco!AM$69*100</f>
        <v>0</v>
      </c>
      <c r="AN68" s="7">
        <f>xbarco!AN68/xbarco!AN$69*100</f>
        <v>0</v>
      </c>
      <c r="AO68" s="7">
        <f>xbarco!AO68/xbarco!AO$69*100</f>
        <v>0</v>
      </c>
      <c r="AP68" s="7">
        <f>xbarco!AP68/xbarco!AP$69*100</f>
        <v>0</v>
      </c>
      <c r="AQ68" s="7">
        <f>xbarco!AQ68/xbarco!AQ$69*100</f>
        <v>0</v>
      </c>
      <c r="AR68" s="7">
        <f>xbarco!AR68/xbarco!AR$69*100</f>
        <v>0</v>
      </c>
      <c r="AS68" s="7">
        <f>xbarco!AS68/xbarco!AS$69*100</f>
        <v>0</v>
      </c>
      <c r="AT68" s="7">
        <f>xbarco!AT68/xbarco!AT$69*100</f>
        <v>0</v>
      </c>
      <c r="AU68" s="7">
        <f>xbarco!AU68/xbarco!AU$69*100</f>
        <v>0</v>
      </c>
      <c r="AV68" s="12">
        <f t="shared" si="8"/>
        <v>0</v>
      </c>
      <c r="AW68" s="7">
        <f>xbarco!AW68/xbarco!AW$69*100</f>
        <v>0</v>
      </c>
      <c r="AX68" s="7">
        <f>xbarco!AX68/xbarco!AX$69*100</f>
        <v>0</v>
      </c>
      <c r="AY68" s="7">
        <f>xbarco!AY68/xbarco!AY$69*100</f>
        <v>0</v>
      </c>
      <c r="AZ68" s="7">
        <f>xbarco!AZ68/xbarco!AZ$69*100</f>
        <v>0</v>
      </c>
      <c r="BA68" s="7">
        <f>xbarco!BA68/xbarco!BA$69*100</f>
        <v>0</v>
      </c>
      <c r="BB68" s="7">
        <f>xbarco!BB68/xbarco!BB$69*100</f>
        <v>0</v>
      </c>
      <c r="BC68" s="7">
        <f>xbarco!BC68/xbarco!BC$69*100</f>
        <v>0</v>
      </c>
      <c r="BD68" s="7">
        <f>xbarco!BD68/xbarco!BD$69*100</f>
        <v>0</v>
      </c>
      <c r="BE68" s="7">
        <f>xbarco!BE68/xbarco!BE$69*100</f>
        <v>0</v>
      </c>
      <c r="BF68" s="7">
        <f>xbarco!BF68/xbarco!BF$69*100</f>
        <v>0</v>
      </c>
      <c r="BG68" s="7">
        <f>xbarco!BG68/xbarco!BG$69*100</f>
        <v>0</v>
      </c>
      <c r="BH68" s="7">
        <f>xbarco!BH68/xbarco!BH$69*100</f>
        <v>0</v>
      </c>
      <c r="BI68" s="12">
        <f t="shared" si="9"/>
        <v>0</v>
      </c>
      <c r="BJ68" s="10">
        <f>xbarco!BJ68/xbarco!BJ$69*100</f>
        <v>0</v>
      </c>
      <c r="BK68" s="10">
        <f>xbarco!BK68/xbarco!BK$69*100</f>
        <v>2.0421081601761388E-2</v>
      </c>
      <c r="BL68" s="10">
        <f>xbarco!BL68/xbarco!BL$69*100</f>
        <v>0</v>
      </c>
      <c r="BM68" s="10">
        <f>xbarco!BM68/xbarco!BM$69*100</f>
        <v>0.62635652768555317</v>
      </c>
      <c r="BN68" s="10">
        <f>xbarco!BN68/xbarco!BN$69*100</f>
        <v>0</v>
      </c>
      <c r="BO68" s="10">
        <f>xbarco!BO68/xbarco!BO$69*100</f>
        <v>0</v>
      </c>
      <c r="BP68" s="10">
        <f>xbarco!BP68/xbarco!BP$69*100</f>
        <v>0</v>
      </c>
      <c r="BQ68" s="10"/>
      <c r="BR68" s="10">
        <f>xbarco!BR68/xbarco!BR$69*100</f>
        <v>0</v>
      </c>
      <c r="BS68" s="10">
        <f>xbarco!BS68/xbarco!BS$69*100</f>
        <v>0</v>
      </c>
      <c r="BT68" s="10">
        <f>xbarco!BT68/xbarco!BT$69*100</f>
        <v>0</v>
      </c>
      <c r="BU68" s="10">
        <f>xbarco!BU68/xbarco!BU$69*100</f>
        <v>0</v>
      </c>
      <c r="BV68" s="10">
        <f>xbarco!BV68/xbarco!BV$69*100</f>
        <v>0</v>
      </c>
      <c r="BW68" s="10">
        <f>xbarco!BW68/xbarco!BW$69*100</f>
        <v>0</v>
      </c>
      <c r="BX68" s="14">
        <f t="shared" si="10"/>
        <v>4.9752123791331884E-2</v>
      </c>
      <c r="BY68" s="7">
        <f>xbarco!BY68/xbarco!BY$69*100</f>
        <v>0</v>
      </c>
      <c r="BZ68" s="7">
        <f>xbarco!BZ68/xbarco!BZ$69*100</f>
        <v>0</v>
      </c>
      <c r="CA68" s="7">
        <f>xbarco!CA68/xbarco!CA$69*100</f>
        <v>0</v>
      </c>
      <c r="CB68" s="7">
        <f>xbarco!CB68/xbarco!CB$69*100</f>
        <v>0</v>
      </c>
      <c r="CC68" s="7">
        <f>xbarco!CC68/xbarco!CC$69*100</f>
        <v>0</v>
      </c>
      <c r="CD68" s="7">
        <f>xbarco!CD68/xbarco!CD$69*100</f>
        <v>0</v>
      </c>
      <c r="CE68" s="7">
        <f>xbarco!CE68/xbarco!CE$69*100</f>
        <v>0</v>
      </c>
      <c r="CF68" s="7">
        <f>xbarco!CF68/xbarco!CF$69*100</f>
        <v>0</v>
      </c>
      <c r="CG68" s="7"/>
      <c r="CH68" s="7"/>
      <c r="CI68" s="7">
        <f>xbarco!CI68/xbarco!CI$69*100</f>
        <v>0</v>
      </c>
      <c r="CJ68" s="7">
        <f>xbarco!CJ68/xbarco!CJ$69*100</f>
        <v>0</v>
      </c>
      <c r="CK68" s="7">
        <f>xbarco!CK68/xbarco!CK$69*100</f>
        <v>0</v>
      </c>
      <c r="CL68" s="7">
        <f>xbarco!CL68/xbarco!CL$69*100</f>
        <v>0</v>
      </c>
      <c r="CM68" s="7"/>
      <c r="CN68" s="7">
        <f>xbarco!CN68/xbarco!CN$69*100</f>
        <v>0</v>
      </c>
      <c r="CO68" s="7">
        <f>xbarco!CO68/xbarco!CO$69*100</f>
        <v>0</v>
      </c>
      <c r="CP68" s="12">
        <f t="shared" si="11"/>
        <v>0</v>
      </c>
      <c r="DC68" s="6"/>
      <c r="DD68" s="63">
        <f>xbarco!DD68/xbarco!DD$69*100</f>
        <v>0</v>
      </c>
      <c r="DE68" s="63">
        <f>xbarco!DE68/xbarco!DE$69*100</f>
        <v>0</v>
      </c>
      <c r="DF68" s="63">
        <f>xbarco!DF68/xbarco!DF$69*100</f>
        <v>0</v>
      </c>
      <c r="DG68" s="63">
        <f>xbarco!DG68/xbarco!DG$69*100</f>
        <v>0</v>
      </c>
      <c r="DH68" s="63">
        <f>xbarco!DH68/xbarco!DH$69*100</f>
        <v>0</v>
      </c>
      <c r="DI68" s="63">
        <f>xbarco!DI68/xbarco!DI$69*100</f>
        <v>0</v>
      </c>
      <c r="DJ68" s="63">
        <f>xbarco!DJ68/xbarco!DJ$69*100</f>
        <v>0</v>
      </c>
      <c r="DK68" s="63">
        <f>xbarco!DK68/xbarco!DK$69*100</f>
        <v>0</v>
      </c>
      <c r="DL68" s="63">
        <f>xbarco!DL68/xbarco!DL$69*100</f>
        <v>0</v>
      </c>
      <c r="DM68" s="63">
        <f>xbarco!DM68/xbarco!DM$69*100</f>
        <v>0</v>
      </c>
      <c r="DN68" s="63">
        <f>xbarco!DN68/xbarco!DN$69*100</f>
        <v>0</v>
      </c>
      <c r="DO68" s="63">
        <f>xbarco!DO68/xbarco!DO$69*100</f>
        <v>0</v>
      </c>
      <c r="DP68" s="61"/>
    </row>
    <row r="69" spans="1:120">
      <c r="K69" s="6"/>
      <c r="V69" s="6"/>
      <c r="AF69" s="6"/>
      <c r="AI69" s="6"/>
      <c r="AV69" s="6"/>
      <c r="BI69" s="6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6"/>
      <c r="CP69" s="6"/>
      <c r="DC69" s="6"/>
      <c r="DP69" s="61"/>
    </row>
    <row r="70" spans="1:120">
      <c r="B70">
        <f t="shared" ref="B70:AG70" si="12">SUM(B18:B69)</f>
        <v>100</v>
      </c>
      <c r="C70">
        <f t="shared" si="12"/>
        <v>99.999999999999972</v>
      </c>
      <c r="D70">
        <f t="shared" si="12"/>
        <v>99.999999999999986</v>
      </c>
      <c r="E70">
        <f t="shared" si="12"/>
        <v>99.999999999999986</v>
      </c>
      <c r="F70">
        <f t="shared" si="12"/>
        <v>100.00000000000003</v>
      </c>
      <c r="G70">
        <f t="shared" si="12"/>
        <v>100.00000000000001</v>
      </c>
      <c r="H70">
        <f t="shared" si="12"/>
        <v>100.00000000000004</v>
      </c>
      <c r="I70">
        <f t="shared" si="12"/>
        <v>99.999999999999986</v>
      </c>
      <c r="J70">
        <f t="shared" si="12"/>
        <v>99.999999999999957</v>
      </c>
      <c r="K70">
        <f t="shared" si="12"/>
        <v>163.33333333333346</v>
      </c>
      <c r="L70">
        <f t="shared" si="12"/>
        <v>100</v>
      </c>
      <c r="M70">
        <f t="shared" si="12"/>
        <v>100</v>
      </c>
      <c r="N70">
        <f t="shared" si="12"/>
        <v>99.999999999999986</v>
      </c>
      <c r="O70">
        <f t="shared" si="12"/>
        <v>100</v>
      </c>
      <c r="P70">
        <f t="shared" si="12"/>
        <v>99.999999999999986</v>
      </c>
      <c r="Q70">
        <f t="shared" si="12"/>
        <v>100</v>
      </c>
      <c r="R70">
        <f t="shared" si="12"/>
        <v>100</v>
      </c>
      <c r="S70">
        <f t="shared" si="12"/>
        <v>99.999999999999929</v>
      </c>
      <c r="T70">
        <f t="shared" si="12"/>
        <v>99.999999999999986</v>
      </c>
      <c r="U70">
        <f t="shared" si="12"/>
        <v>100.00000000000006</v>
      </c>
      <c r="V70">
        <f t="shared" si="12"/>
        <v>199.99999999999997</v>
      </c>
      <c r="W70">
        <f t="shared" si="12"/>
        <v>100</v>
      </c>
      <c r="X70">
        <f t="shared" si="12"/>
        <v>100</v>
      </c>
      <c r="Y70">
        <f t="shared" si="12"/>
        <v>100</v>
      </c>
      <c r="Z70">
        <f t="shared" si="12"/>
        <v>99.999999999999986</v>
      </c>
      <c r="AA70">
        <f t="shared" si="12"/>
        <v>100.00000000000001</v>
      </c>
      <c r="AB70">
        <f t="shared" si="12"/>
        <v>99.999999999999957</v>
      </c>
      <c r="AC70">
        <f t="shared" si="12"/>
        <v>99.999999999999986</v>
      </c>
      <c r="AD70">
        <f t="shared" si="12"/>
        <v>99.999999999999986</v>
      </c>
      <c r="AE70">
        <f t="shared" si="12"/>
        <v>100.00000000000001</v>
      </c>
      <c r="AF70">
        <f t="shared" si="12"/>
        <v>187.34177215189868</v>
      </c>
      <c r="AG70">
        <f t="shared" si="12"/>
        <v>100.00000000000001</v>
      </c>
      <c r="AH70">
        <f t="shared" ref="AH70:BM70" si="13">SUM(AH18:AH69)</f>
        <v>100</v>
      </c>
      <c r="AI70">
        <f t="shared" si="13"/>
        <v>62.396039603960396</v>
      </c>
      <c r="AJ70">
        <f t="shared" si="13"/>
        <v>100</v>
      </c>
      <c r="AK70">
        <f t="shared" si="13"/>
        <v>100</v>
      </c>
      <c r="AL70">
        <f t="shared" si="13"/>
        <v>99.999999999999972</v>
      </c>
      <c r="AM70">
        <f t="shared" si="13"/>
        <v>99.999999999999986</v>
      </c>
      <c r="AN70">
        <f t="shared" si="13"/>
        <v>99.999999999999986</v>
      </c>
      <c r="AO70">
        <f t="shared" si="13"/>
        <v>100.00000000000003</v>
      </c>
      <c r="AP70">
        <f t="shared" si="13"/>
        <v>100.00000000000001</v>
      </c>
      <c r="AQ70">
        <f t="shared" si="13"/>
        <v>100.00000000000004</v>
      </c>
      <c r="AR70">
        <f t="shared" si="13"/>
        <v>100</v>
      </c>
      <c r="AS70">
        <f t="shared" si="13"/>
        <v>100.00000000000003</v>
      </c>
      <c r="AT70">
        <f t="shared" si="13"/>
        <v>99.999999999999972</v>
      </c>
      <c r="AU70">
        <f t="shared" si="13"/>
        <v>100</v>
      </c>
      <c r="AV70">
        <f t="shared" si="13"/>
        <v>200</v>
      </c>
      <c r="AW70">
        <f t="shared" si="13"/>
        <v>100</v>
      </c>
      <c r="AX70">
        <f t="shared" si="13"/>
        <v>100.00000000000001</v>
      </c>
      <c r="AY70">
        <f t="shared" si="13"/>
        <v>100</v>
      </c>
      <c r="AZ70">
        <f t="shared" si="13"/>
        <v>100</v>
      </c>
      <c r="BA70">
        <f t="shared" si="13"/>
        <v>99.999999999999957</v>
      </c>
      <c r="BB70">
        <f t="shared" si="13"/>
        <v>100</v>
      </c>
      <c r="BC70">
        <f t="shared" si="13"/>
        <v>99.999999999999986</v>
      </c>
      <c r="BD70">
        <f t="shared" si="13"/>
        <v>99.999999999999957</v>
      </c>
      <c r="BE70">
        <f t="shared" si="13"/>
        <v>100.00000000000001</v>
      </c>
      <c r="BF70">
        <f t="shared" si="13"/>
        <v>99.999999999999986</v>
      </c>
      <c r="BG70">
        <f t="shared" si="13"/>
        <v>100</v>
      </c>
      <c r="BH70">
        <f t="shared" si="13"/>
        <v>100</v>
      </c>
      <c r="BI70">
        <f t="shared" si="13"/>
        <v>200.00000000000003</v>
      </c>
      <c r="BJ70">
        <f t="shared" si="13"/>
        <v>99.999999999999972</v>
      </c>
      <c r="BK70">
        <f t="shared" si="13"/>
        <v>100.00000000000006</v>
      </c>
      <c r="BL70">
        <f t="shared" si="13"/>
        <v>100.00000000000001</v>
      </c>
      <c r="BM70">
        <f t="shared" si="13"/>
        <v>99.999999999999986</v>
      </c>
      <c r="BN70">
        <f>SUM(BN18:BN69)</f>
        <v>100</v>
      </c>
      <c r="BO70">
        <f>SUM(BO18:BO69)</f>
        <v>100.00000000000003</v>
      </c>
      <c r="BP70">
        <f>SUM(BP18:BP69)</f>
        <v>100.00000000000006</v>
      </c>
      <c r="BR70">
        <f t="shared" ref="BR70:CA70" si="14">SUM(BR18:BR69)</f>
        <v>99.999999999999986</v>
      </c>
      <c r="BS70">
        <f t="shared" si="14"/>
        <v>99.999999999999986</v>
      </c>
      <c r="BT70">
        <f t="shared" si="14"/>
        <v>100.00000000000001</v>
      </c>
      <c r="BU70">
        <f t="shared" si="14"/>
        <v>99.999999999999986</v>
      </c>
      <c r="BV70">
        <f t="shared" si="14"/>
        <v>99.999999999999972</v>
      </c>
      <c r="BW70">
        <f t="shared" si="14"/>
        <v>100.00000000000003</v>
      </c>
      <c r="BX70">
        <f t="shared" si="14"/>
        <v>100.00000000000004</v>
      </c>
      <c r="BY70">
        <f t="shared" si="14"/>
        <v>100</v>
      </c>
      <c r="BZ70">
        <f t="shared" si="14"/>
        <v>99.999999999999986</v>
      </c>
      <c r="CA70">
        <f t="shared" si="14"/>
        <v>99.999999999999972</v>
      </c>
      <c r="CB70">
        <f t="shared" ref="CB70:DO70" si="15">SUM(CB18:CB69)</f>
        <v>99.999999999999986</v>
      </c>
      <c r="CC70">
        <f t="shared" si="15"/>
        <v>100</v>
      </c>
      <c r="CD70">
        <f t="shared" si="15"/>
        <v>99.999999999999986</v>
      </c>
      <c r="CE70">
        <f t="shared" si="15"/>
        <v>99.999999999999986</v>
      </c>
      <c r="CF70">
        <f t="shared" si="15"/>
        <v>99.999999999999972</v>
      </c>
      <c r="CI70">
        <f t="shared" si="15"/>
        <v>100.00000000000001</v>
      </c>
      <c r="CJ70">
        <f t="shared" si="15"/>
        <v>100.00000000000003</v>
      </c>
      <c r="CK70">
        <f t="shared" si="15"/>
        <v>99.999999999999986</v>
      </c>
      <c r="CL70">
        <f t="shared" si="15"/>
        <v>100.00000000000001</v>
      </c>
      <c r="CN70">
        <f t="shared" si="15"/>
        <v>99.999999999999972</v>
      </c>
      <c r="CO70">
        <f t="shared" si="15"/>
        <v>100</v>
      </c>
      <c r="CQ70">
        <f t="shared" si="15"/>
        <v>0</v>
      </c>
      <c r="CR70">
        <f t="shared" si="15"/>
        <v>0</v>
      </c>
      <c r="CS70">
        <f t="shared" si="15"/>
        <v>0</v>
      </c>
      <c r="CT70">
        <f t="shared" si="15"/>
        <v>0</v>
      </c>
      <c r="CU70">
        <f t="shared" si="15"/>
        <v>0</v>
      </c>
      <c r="CV70">
        <f t="shared" si="15"/>
        <v>0</v>
      </c>
      <c r="CW70">
        <f t="shared" si="15"/>
        <v>0</v>
      </c>
      <c r="CX70">
        <f t="shared" si="15"/>
        <v>0</v>
      </c>
      <c r="CY70">
        <f t="shared" si="15"/>
        <v>0</v>
      </c>
      <c r="CZ70">
        <f t="shared" si="15"/>
        <v>0</v>
      </c>
      <c r="DA70">
        <f t="shared" si="15"/>
        <v>0</v>
      </c>
      <c r="DB70">
        <f t="shared" si="15"/>
        <v>0</v>
      </c>
      <c r="DD70">
        <f t="shared" si="15"/>
        <v>100.00000000000001</v>
      </c>
      <c r="DE70">
        <f t="shared" si="15"/>
        <v>100</v>
      </c>
      <c r="DF70">
        <f t="shared" si="15"/>
        <v>100</v>
      </c>
      <c r="DG70">
        <f t="shared" si="15"/>
        <v>100</v>
      </c>
      <c r="DH70">
        <f t="shared" si="15"/>
        <v>100</v>
      </c>
      <c r="DI70">
        <f t="shared" si="15"/>
        <v>100.00000000000001</v>
      </c>
      <c r="DJ70">
        <f t="shared" si="15"/>
        <v>100</v>
      </c>
      <c r="DK70">
        <f t="shared" si="15"/>
        <v>100.00000000000001</v>
      </c>
      <c r="DL70">
        <f t="shared" si="15"/>
        <v>100</v>
      </c>
      <c r="DM70">
        <f t="shared" si="15"/>
        <v>99.999999999999986</v>
      </c>
      <c r="DN70">
        <f t="shared" si="15"/>
        <v>99.999999999999929</v>
      </c>
      <c r="DO70">
        <f t="shared" si="15"/>
        <v>99.999999999999972</v>
      </c>
    </row>
    <row r="73" spans="1:120">
      <c r="B73" s="68" t="s">
        <v>175</v>
      </c>
    </row>
    <row r="74" spans="1:120">
      <c r="B74" s="51" t="s">
        <v>185</v>
      </c>
    </row>
    <row r="75" spans="1:120">
      <c r="B75" s="51" t="s">
        <v>186</v>
      </c>
    </row>
    <row r="76" spans="1:120">
      <c r="B76" s="80" t="s">
        <v>176</v>
      </c>
    </row>
  </sheetData>
  <phoneticPr fontId="3" type="noConversion"/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D73"/>
  <sheetViews>
    <sheetView topLeftCell="A64" zoomScale="85" workbookViewId="0">
      <pane xSplit="1" topLeftCell="B1" activePane="topRight" state="frozen"/>
      <selection pane="topRight" activeCell="B70" sqref="B70"/>
    </sheetView>
  </sheetViews>
  <sheetFormatPr baseColWidth="10" defaultColWidth="7.28515625" defaultRowHeight="15"/>
  <cols>
    <col min="1" max="1" width="18.28515625" customWidth="1"/>
    <col min="2" max="12" width="7.140625" customWidth="1"/>
  </cols>
  <sheetData>
    <row r="1" spans="1:108">
      <c r="L1" s="15"/>
      <c r="M1" s="15"/>
      <c r="AA1">
        <f>AVERAGE(AA15:AE15)</f>
        <v>7.9</v>
      </c>
      <c r="AB1">
        <f>STDEV(AA15:AE15)</f>
        <v>6.0765944409677362</v>
      </c>
      <c r="AC1">
        <f>AB1/AA1</f>
        <v>0.76918916974275142</v>
      </c>
      <c r="AP1">
        <f>AVERAGE(AP15:AZ15)</f>
        <v>13.348272727272727</v>
      </c>
      <c r="AQ1">
        <f>STDEV(AP15:AZ15)</f>
        <v>11.623000164251133</v>
      </c>
      <c r="AR1">
        <f>AQ1/AP1</f>
        <v>0.87074937722117585</v>
      </c>
      <c r="BA1">
        <f>AVERAGE(BA15:BL15)</f>
        <v>5.12</v>
      </c>
      <c r="BB1">
        <f>STDEV(BA15:BL15)</f>
        <v>5.2425115424505524</v>
      </c>
      <c r="BC1">
        <f>BB1/BA1</f>
        <v>1.0239280356348734</v>
      </c>
      <c r="CA1" s="6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8">
      <c r="A2" t="s">
        <v>1</v>
      </c>
      <c r="B2" s="3">
        <v>40960</v>
      </c>
      <c r="C2" s="3">
        <v>40960</v>
      </c>
      <c r="D2" s="3">
        <v>40960</v>
      </c>
      <c r="E2" s="3">
        <v>40960</v>
      </c>
      <c r="F2" s="3">
        <v>40960</v>
      </c>
      <c r="G2" s="3">
        <v>40960</v>
      </c>
      <c r="H2" s="3">
        <v>40961</v>
      </c>
      <c r="I2" s="3">
        <v>40961</v>
      </c>
      <c r="J2" s="3">
        <v>40961</v>
      </c>
      <c r="K2" s="3">
        <v>40961</v>
      </c>
      <c r="L2" s="76">
        <v>40961</v>
      </c>
      <c r="M2" s="76">
        <v>40962</v>
      </c>
      <c r="N2" s="3">
        <v>40962</v>
      </c>
      <c r="O2" s="3">
        <v>40962</v>
      </c>
      <c r="P2" s="3">
        <v>40962</v>
      </c>
      <c r="Q2" s="3">
        <v>40962</v>
      </c>
      <c r="R2" s="3">
        <v>40962</v>
      </c>
      <c r="S2" s="3">
        <v>40962</v>
      </c>
      <c r="T2" s="3">
        <v>40962</v>
      </c>
      <c r="U2" s="3">
        <v>40962</v>
      </c>
      <c r="V2" s="3">
        <v>40962</v>
      </c>
      <c r="W2" s="3">
        <v>40962</v>
      </c>
      <c r="X2" s="3">
        <v>40962</v>
      </c>
      <c r="Y2" s="3">
        <v>40962</v>
      </c>
      <c r="Z2" s="3">
        <v>40962</v>
      </c>
      <c r="AA2" s="3">
        <v>40962</v>
      </c>
      <c r="AB2" s="3">
        <v>40962</v>
      </c>
      <c r="AC2" s="3">
        <v>40962</v>
      </c>
      <c r="AD2" s="3">
        <v>40962</v>
      </c>
      <c r="AE2" s="3">
        <v>40962</v>
      </c>
      <c r="AF2" s="3">
        <v>40961</v>
      </c>
      <c r="AG2" s="3">
        <v>40961</v>
      </c>
      <c r="AH2" s="3">
        <v>40961</v>
      </c>
      <c r="AI2" s="3">
        <v>40961</v>
      </c>
      <c r="AJ2" s="3">
        <v>40961</v>
      </c>
      <c r="AK2" s="3">
        <v>40961</v>
      </c>
      <c r="AL2" s="3">
        <v>40961</v>
      </c>
      <c r="AM2" s="4">
        <v>40961</v>
      </c>
      <c r="AN2" s="4">
        <v>40961</v>
      </c>
      <c r="AO2" s="4">
        <v>40961</v>
      </c>
      <c r="AP2" s="4">
        <v>40960</v>
      </c>
      <c r="AQ2" s="4">
        <v>40961</v>
      </c>
      <c r="AR2" s="4">
        <v>40960</v>
      </c>
      <c r="AS2" s="4">
        <v>40960</v>
      </c>
      <c r="AT2" s="4">
        <v>40961</v>
      </c>
      <c r="AU2" s="4">
        <v>40961</v>
      </c>
      <c r="AV2" s="3">
        <v>40961</v>
      </c>
      <c r="AW2" s="4">
        <v>40960</v>
      </c>
      <c r="AX2" s="4">
        <v>40960</v>
      </c>
      <c r="AY2" s="4">
        <v>40961</v>
      </c>
      <c r="AZ2" s="4">
        <v>40961</v>
      </c>
      <c r="BA2" s="3">
        <v>40960</v>
      </c>
      <c r="BB2" s="3">
        <v>40960</v>
      </c>
      <c r="BC2" s="3">
        <v>40960</v>
      </c>
      <c r="BD2" s="3">
        <v>40960</v>
      </c>
      <c r="BE2" s="3">
        <v>40961</v>
      </c>
      <c r="BF2" s="3">
        <v>40961</v>
      </c>
      <c r="BG2" s="3">
        <v>40961</v>
      </c>
      <c r="BH2" s="3">
        <v>40961</v>
      </c>
      <c r="BI2" s="3">
        <v>40960</v>
      </c>
      <c r="BJ2" s="3">
        <v>40960</v>
      </c>
      <c r="BK2" s="3">
        <v>40961</v>
      </c>
      <c r="BL2" s="3">
        <v>40961</v>
      </c>
      <c r="BM2" s="3">
        <v>40960</v>
      </c>
      <c r="BN2" s="3">
        <v>40961</v>
      </c>
      <c r="BO2" s="3">
        <v>40961</v>
      </c>
      <c r="BP2" s="3">
        <v>40961</v>
      </c>
      <c r="BQ2" s="3">
        <v>40961</v>
      </c>
      <c r="BR2" s="3">
        <v>40961</v>
      </c>
      <c r="BS2" s="3">
        <v>40960</v>
      </c>
      <c r="BT2" s="3">
        <v>40960</v>
      </c>
      <c r="BU2" s="3">
        <v>40960</v>
      </c>
      <c r="BV2" s="3">
        <v>40960</v>
      </c>
      <c r="BW2" s="3">
        <v>40960</v>
      </c>
      <c r="BX2" s="3">
        <v>40960</v>
      </c>
      <c r="BY2" s="3">
        <v>40961</v>
      </c>
      <c r="BZ2" s="3">
        <v>40961</v>
      </c>
      <c r="CA2" s="6"/>
    </row>
    <row r="3" spans="1:108">
      <c r="A3" t="s">
        <v>11</v>
      </c>
      <c r="B3" t="s">
        <v>105</v>
      </c>
      <c r="C3" t="s">
        <v>105</v>
      </c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  <c r="J3" t="s">
        <v>105</v>
      </c>
      <c r="K3" t="s">
        <v>105</v>
      </c>
      <c r="L3" s="15" t="s">
        <v>105</v>
      </c>
      <c r="M3" s="15" t="s">
        <v>39</v>
      </c>
      <c r="N3" t="s">
        <v>39</v>
      </c>
      <c r="O3" t="s">
        <v>39</v>
      </c>
      <c r="P3" t="s">
        <v>39</v>
      </c>
      <c r="Q3" t="s">
        <v>39</v>
      </c>
      <c r="R3" t="s">
        <v>39</v>
      </c>
      <c r="S3" t="s">
        <v>39</v>
      </c>
      <c r="T3" t="s">
        <v>39</v>
      </c>
      <c r="U3" t="s">
        <v>39</v>
      </c>
      <c r="V3" t="s">
        <v>39</v>
      </c>
      <c r="W3" t="s">
        <v>39</v>
      </c>
      <c r="X3" t="s">
        <v>39</v>
      </c>
      <c r="Y3" t="s">
        <v>39</v>
      </c>
      <c r="Z3" t="s">
        <v>39</v>
      </c>
      <c r="AA3" t="s">
        <v>27</v>
      </c>
      <c r="AB3" t="s">
        <v>27</v>
      </c>
      <c r="AC3" t="s">
        <v>27</v>
      </c>
      <c r="AD3" t="s">
        <v>27</v>
      </c>
      <c r="AE3" t="s">
        <v>27</v>
      </c>
      <c r="AF3" t="s">
        <v>70</v>
      </c>
      <c r="AG3" t="s">
        <v>70</v>
      </c>
      <c r="AH3" t="s">
        <v>70</v>
      </c>
      <c r="AI3" t="s">
        <v>70</v>
      </c>
      <c r="AJ3" t="s">
        <v>70</v>
      </c>
      <c r="AK3" t="s">
        <v>70</v>
      </c>
      <c r="AL3" t="s">
        <v>70</v>
      </c>
      <c r="AM3" t="s">
        <v>70</v>
      </c>
      <c r="AN3" t="s">
        <v>70</v>
      </c>
      <c r="AO3" t="s">
        <v>70</v>
      </c>
      <c r="AP3" t="s">
        <v>14</v>
      </c>
      <c r="AQ3" t="s">
        <v>14</v>
      </c>
      <c r="AR3" t="s">
        <v>14</v>
      </c>
      <c r="AS3" t="s">
        <v>14</v>
      </c>
      <c r="AT3" t="s">
        <v>14</v>
      </c>
      <c r="AU3" t="s">
        <v>14</v>
      </c>
      <c r="AV3" t="s">
        <v>105</v>
      </c>
      <c r="AW3" t="s">
        <v>14</v>
      </c>
      <c r="AX3" t="s">
        <v>14</v>
      </c>
      <c r="AY3" t="s">
        <v>14</v>
      </c>
      <c r="AZ3" t="s">
        <v>14</v>
      </c>
      <c r="BA3" t="s">
        <v>36</v>
      </c>
      <c r="BB3" t="s">
        <v>36</v>
      </c>
      <c r="BC3" t="s">
        <v>36</v>
      </c>
      <c r="BD3" t="s">
        <v>36</v>
      </c>
      <c r="BE3" t="s">
        <v>36</v>
      </c>
      <c r="BF3" t="s">
        <v>36</v>
      </c>
      <c r="BG3" t="s">
        <v>36</v>
      </c>
      <c r="BH3" t="s">
        <v>36</v>
      </c>
      <c r="BI3" t="s">
        <v>36</v>
      </c>
      <c r="BJ3" t="s">
        <v>36</v>
      </c>
      <c r="BK3" t="s">
        <v>36</v>
      </c>
      <c r="BL3" t="s">
        <v>36</v>
      </c>
      <c r="BM3" t="s">
        <v>138</v>
      </c>
      <c r="BN3" t="s">
        <v>138</v>
      </c>
      <c r="BO3" t="s">
        <v>138</v>
      </c>
      <c r="BP3" t="s">
        <v>138</v>
      </c>
      <c r="BQ3" t="s">
        <v>138</v>
      </c>
      <c r="BR3" t="s">
        <v>138</v>
      </c>
      <c r="BS3" t="s">
        <v>138</v>
      </c>
      <c r="BT3" t="s">
        <v>138</v>
      </c>
      <c r="BU3" t="s">
        <v>138</v>
      </c>
      <c r="BV3" t="s">
        <v>138</v>
      </c>
      <c r="BW3" t="s">
        <v>138</v>
      </c>
      <c r="BX3" t="s">
        <v>138</v>
      </c>
      <c r="BY3" t="s">
        <v>27</v>
      </c>
      <c r="BZ3" t="s">
        <v>27</v>
      </c>
      <c r="CA3" s="6"/>
    </row>
    <row r="4" spans="1:108" ht="15" customHeight="1">
      <c r="A4" t="s">
        <v>4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8</v>
      </c>
      <c r="I4">
        <v>10</v>
      </c>
      <c r="J4">
        <v>7</v>
      </c>
      <c r="K4">
        <v>9</v>
      </c>
      <c r="L4" s="15">
        <v>11</v>
      </c>
      <c r="M4" s="15">
        <v>1</v>
      </c>
      <c r="N4">
        <v>2</v>
      </c>
      <c r="O4">
        <v>3</v>
      </c>
      <c r="P4">
        <v>4</v>
      </c>
      <c r="Q4">
        <v>5</v>
      </c>
      <c r="R4">
        <v>6</v>
      </c>
      <c r="S4">
        <v>7</v>
      </c>
      <c r="T4">
        <v>8</v>
      </c>
      <c r="U4">
        <v>9</v>
      </c>
      <c r="V4">
        <v>10</v>
      </c>
      <c r="W4">
        <v>11</v>
      </c>
      <c r="X4">
        <v>12</v>
      </c>
      <c r="Y4">
        <v>13</v>
      </c>
      <c r="Z4">
        <v>14</v>
      </c>
      <c r="AA4">
        <v>1</v>
      </c>
      <c r="AB4">
        <v>2</v>
      </c>
      <c r="AC4">
        <v>3</v>
      </c>
      <c r="AD4">
        <v>4</v>
      </c>
      <c r="AE4">
        <v>5</v>
      </c>
      <c r="AF4">
        <v>1</v>
      </c>
      <c r="AG4">
        <v>2</v>
      </c>
      <c r="AH4">
        <v>3</v>
      </c>
      <c r="AI4">
        <v>4</v>
      </c>
      <c r="AJ4">
        <v>5</v>
      </c>
      <c r="AK4">
        <v>6</v>
      </c>
      <c r="AL4">
        <v>7</v>
      </c>
      <c r="AM4">
        <v>8</v>
      </c>
      <c r="AN4">
        <v>9</v>
      </c>
      <c r="AO4">
        <v>10</v>
      </c>
      <c r="AP4">
        <v>5</v>
      </c>
      <c r="AQ4">
        <v>10</v>
      </c>
      <c r="AR4">
        <v>3</v>
      </c>
      <c r="AS4">
        <v>4</v>
      </c>
      <c r="AT4">
        <v>8</v>
      </c>
      <c r="AU4">
        <v>9</v>
      </c>
      <c r="AV4">
        <v>12</v>
      </c>
      <c r="AW4">
        <v>1</v>
      </c>
      <c r="AX4">
        <v>2</v>
      </c>
      <c r="AY4">
        <v>6</v>
      </c>
      <c r="AZ4">
        <v>7</v>
      </c>
      <c r="BA4">
        <v>5</v>
      </c>
      <c r="BB4">
        <v>6</v>
      </c>
      <c r="BC4">
        <v>3</v>
      </c>
      <c r="BD4">
        <v>4</v>
      </c>
      <c r="BE4">
        <v>1</v>
      </c>
      <c r="BF4">
        <v>2</v>
      </c>
      <c r="BG4">
        <v>3</v>
      </c>
      <c r="BH4">
        <v>6</v>
      </c>
      <c r="BI4">
        <v>1</v>
      </c>
      <c r="BJ4">
        <v>2</v>
      </c>
      <c r="BK4">
        <v>4</v>
      </c>
      <c r="BL4">
        <v>5</v>
      </c>
      <c r="BM4">
        <v>7</v>
      </c>
      <c r="BN4">
        <v>1</v>
      </c>
      <c r="BO4">
        <v>2</v>
      </c>
      <c r="BP4">
        <v>3</v>
      </c>
      <c r="BQ4">
        <v>4</v>
      </c>
      <c r="BR4">
        <v>5</v>
      </c>
      <c r="BS4">
        <v>1</v>
      </c>
      <c r="BT4">
        <v>2</v>
      </c>
      <c r="BU4">
        <v>3</v>
      </c>
      <c r="BV4">
        <v>4</v>
      </c>
      <c r="BW4">
        <v>5</v>
      </c>
      <c r="BX4">
        <v>6</v>
      </c>
      <c r="BY4">
        <v>1</v>
      </c>
      <c r="BZ4">
        <v>2</v>
      </c>
      <c r="CA4" s="6"/>
    </row>
    <row r="5" spans="1:108">
      <c r="A5" t="s">
        <v>0</v>
      </c>
      <c r="B5" t="s">
        <v>40</v>
      </c>
      <c r="C5" t="s">
        <v>40</v>
      </c>
      <c r="D5" t="s">
        <v>40</v>
      </c>
      <c r="E5" t="s">
        <v>40</v>
      </c>
      <c r="F5" t="s">
        <v>40</v>
      </c>
      <c r="G5" t="s">
        <v>40</v>
      </c>
      <c r="H5" t="s">
        <v>40</v>
      </c>
      <c r="I5" t="s">
        <v>40</v>
      </c>
      <c r="J5" t="s">
        <v>40</v>
      </c>
      <c r="K5" t="s">
        <v>40</v>
      </c>
      <c r="L5" s="15" t="s">
        <v>40</v>
      </c>
      <c r="M5" s="15" t="s">
        <v>40</v>
      </c>
      <c r="N5" t="s">
        <v>40</v>
      </c>
      <c r="O5" t="s">
        <v>40</v>
      </c>
      <c r="P5" t="s">
        <v>40</v>
      </c>
      <c r="Q5" t="s">
        <v>40</v>
      </c>
      <c r="R5" t="s">
        <v>40</v>
      </c>
      <c r="S5" t="s">
        <v>40</v>
      </c>
      <c r="T5" t="s">
        <v>40</v>
      </c>
      <c r="U5" t="s">
        <v>40</v>
      </c>
      <c r="V5" t="s">
        <v>40</v>
      </c>
      <c r="W5" t="s">
        <v>40</v>
      </c>
      <c r="X5" t="s">
        <v>40</v>
      </c>
      <c r="Y5" t="s">
        <v>40</v>
      </c>
      <c r="Z5" t="s">
        <v>40</v>
      </c>
      <c r="AA5" t="s">
        <v>28</v>
      </c>
      <c r="AB5" t="s">
        <v>28</v>
      </c>
      <c r="AC5" t="s">
        <v>28</v>
      </c>
      <c r="AD5" t="s">
        <v>28</v>
      </c>
      <c r="AE5" t="s">
        <v>28</v>
      </c>
      <c r="AF5" t="s">
        <v>28</v>
      </c>
      <c r="AG5" t="s">
        <v>28</v>
      </c>
      <c r="AH5" t="s">
        <v>28</v>
      </c>
      <c r="AI5" t="s">
        <v>28</v>
      </c>
      <c r="AJ5" t="s">
        <v>28</v>
      </c>
      <c r="AK5" t="s">
        <v>28</v>
      </c>
      <c r="AL5" t="s">
        <v>28</v>
      </c>
      <c r="AM5" t="s">
        <v>28</v>
      </c>
      <c r="AN5" t="s">
        <v>28</v>
      </c>
      <c r="AO5" t="s">
        <v>28</v>
      </c>
      <c r="AP5" t="s">
        <v>15</v>
      </c>
      <c r="AQ5" t="s">
        <v>15</v>
      </c>
      <c r="AR5" t="s">
        <v>15</v>
      </c>
      <c r="AS5" t="s">
        <v>15</v>
      </c>
      <c r="AT5" t="s">
        <v>15</v>
      </c>
      <c r="AU5" t="s">
        <v>15</v>
      </c>
      <c r="AV5" t="s">
        <v>15</v>
      </c>
      <c r="AW5" t="s">
        <v>15</v>
      </c>
      <c r="AX5" t="s">
        <v>15</v>
      </c>
      <c r="AY5" t="s">
        <v>15</v>
      </c>
      <c r="AZ5" t="s">
        <v>15</v>
      </c>
      <c r="BA5" t="s">
        <v>37</v>
      </c>
      <c r="BB5" t="s">
        <v>37</v>
      </c>
      <c r="BC5" t="s">
        <v>37</v>
      </c>
      <c r="BD5" t="s">
        <v>37</v>
      </c>
      <c r="BE5" t="s">
        <v>37</v>
      </c>
      <c r="BF5" t="s">
        <v>37</v>
      </c>
      <c r="BG5" t="s">
        <v>37</v>
      </c>
      <c r="BH5" t="s">
        <v>37</v>
      </c>
      <c r="BI5" t="s">
        <v>37</v>
      </c>
      <c r="BJ5" t="s">
        <v>37</v>
      </c>
      <c r="BK5" t="s">
        <v>37</v>
      </c>
      <c r="BL5" t="s">
        <v>37</v>
      </c>
      <c r="BM5" t="s">
        <v>37</v>
      </c>
      <c r="BN5" t="s">
        <v>37</v>
      </c>
      <c r="BO5" t="s">
        <v>37</v>
      </c>
      <c r="BP5" t="s">
        <v>37</v>
      </c>
      <c r="BQ5" t="s">
        <v>37</v>
      </c>
      <c r="BR5" t="s">
        <v>37</v>
      </c>
      <c r="BS5" t="s">
        <v>90</v>
      </c>
      <c r="BT5" t="s">
        <v>90</v>
      </c>
      <c r="BU5" t="s">
        <v>90</v>
      </c>
      <c r="BV5" t="s">
        <v>90</v>
      </c>
      <c r="BW5" t="s">
        <v>90</v>
      </c>
      <c r="BX5" t="s">
        <v>90</v>
      </c>
      <c r="BY5" t="s">
        <v>35</v>
      </c>
      <c r="BZ5" t="s">
        <v>35</v>
      </c>
      <c r="CA5" s="6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</row>
    <row r="6" spans="1:108">
      <c r="A6" t="s">
        <v>2</v>
      </c>
      <c r="B6" s="40">
        <f>AVERAGE(33.87,39.87)</f>
        <v>36.869999999999997</v>
      </c>
      <c r="C6" s="40">
        <f>AVERAGE(33.87,39.87)</f>
        <v>36.869999999999997</v>
      </c>
      <c r="D6" s="40">
        <f>AVERAGE(63.87,60.87)</f>
        <v>62.37</v>
      </c>
      <c r="E6" s="40">
        <f>AVERAGE(76.87,79.87)</f>
        <v>78.37</v>
      </c>
      <c r="F6" s="40">
        <f>AVERAGE(75,62)</f>
        <v>68.5</v>
      </c>
      <c r="G6" s="40">
        <f>AVERAGE(60.87,63.87)</f>
        <v>62.37</v>
      </c>
      <c r="H6" s="40">
        <f>AVERAGE(52,40)</f>
        <v>46</v>
      </c>
      <c r="I6" s="40">
        <f>AVERAGE(91,96)</f>
        <v>93.5</v>
      </c>
      <c r="J6" s="40">
        <f>AVERAGE(107,106)</f>
        <v>106.5</v>
      </c>
      <c r="K6" s="40">
        <f>AVERAGE(101,112)</f>
        <v>106.5</v>
      </c>
      <c r="L6" s="64">
        <f>AVERAGE(128,134)</f>
        <v>131</v>
      </c>
      <c r="M6" s="15"/>
      <c r="AA6">
        <v>144</v>
      </c>
      <c r="AB6">
        <v>120</v>
      </c>
      <c r="AC6">
        <v>110</v>
      </c>
      <c r="AD6">
        <v>105</v>
      </c>
      <c r="AE6">
        <v>115</v>
      </c>
      <c r="AP6">
        <f>AVERAGE(34,35)</f>
        <v>34.5</v>
      </c>
      <c r="AQ6">
        <f>AVERAGE(48,46)</f>
        <v>47</v>
      </c>
      <c r="AR6">
        <f>AVERAGE(88,60)</f>
        <v>74</v>
      </c>
      <c r="AS6">
        <f>AVERAGE(56,56.4)</f>
        <v>56.2</v>
      </c>
      <c r="AT6">
        <f>AVERAGE(93,83)</f>
        <v>88</v>
      </c>
      <c r="AU6">
        <f>AVERAGE(80,55)</f>
        <v>67.5</v>
      </c>
      <c r="AV6" s="40">
        <f>AVERAGE(58,59)</f>
        <v>58.5</v>
      </c>
      <c r="AW6">
        <f>AVERAGE(110,101)</f>
        <v>105.5</v>
      </c>
      <c r="AX6">
        <f>AVERAGE(148,124)</f>
        <v>136</v>
      </c>
      <c r="AY6">
        <f>AVERAGE(181,139)</f>
        <v>160</v>
      </c>
      <c r="AZ6">
        <f>AVERAGE(159,188)</f>
        <v>173.5</v>
      </c>
      <c r="CA6" s="6"/>
    </row>
    <row r="7" spans="1:108">
      <c r="A7" t="s">
        <v>3</v>
      </c>
      <c r="B7">
        <v>1</v>
      </c>
      <c r="C7">
        <v>1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3</v>
      </c>
      <c r="K7">
        <v>3</v>
      </c>
      <c r="L7" s="15">
        <v>3</v>
      </c>
      <c r="M7" s="15"/>
      <c r="AA7">
        <v>3</v>
      </c>
      <c r="AB7">
        <v>3</v>
      </c>
      <c r="AC7">
        <v>3</v>
      </c>
      <c r="AD7">
        <v>3</v>
      </c>
      <c r="AE7">
        <v>3</v>
      </c>
      <c r="AP7">
        <v>1</v>
      </c>
      <c r="AQ7">
        <v>1</v>
      </c>
      <c r="AR7">
        <v>2</v>
      </c>
      <c r="AS7">
        <v>2</v>
      </c>
      <c r="AT7">
        <v>2</v>
      </c>
      <c r="AU7">
        <v>2</v>
      </c>
      <c r="AV7">
        <v>2</v>
      </c>
      <c r="AW7">
        <v>3</v>
      </c>
      <c r="AX7">
        <v>3</v>
      </c>
      <c r="AY7">
        <v>3</v>
      </c>
      <c r="AZ7">
        <v>3</v>
      </c>
      <c r="BA7">
        <v>1</v>
      </c>
      <c r="BB7">
        <v>1</v>
      </c>
      <c r="BC7">
        <v>2</v>
      </c>
      <c r="BD7">
        <v>2</v>
      </c>
      <c r="BE7">
        <v>2</v>
      </c>
      <c r="BF7">
        <v>2</v>
      </c>
      <c r="BG7">
        <v>2</v>
      </c>
      <c r="BH7">
        <v>2</v>
      </c>
      <c r="BI7">
        <v>3</v>
      </c>
      <c r="BJ7">
        <v>3</v>
      </c>
      <c r="BK7">
        <v>3</v>
      </c>
      <c r="BL7">
        <v>3</v>
      </c>
      <c r="BY7">
        <v>1</v>
      </c>
      <c r="BZ7">
        <v>2</v>
      </c>
      <c r="CA7" s="6"/>
    </row>
    <row r="8" spans="1:108">
      <c r="A8" t="s">
        <v>9</v>
      </c>
      <c r="B8" t="s">
        <v>106</v>
      </c>
      <c r="C8" t="s">
        <v>108</v>
      </c>
      <c r="D8" t="s">
        <v>110</v>
      </c>
      <c r="E8" t="s">
        <v>112</v>
      </c>
      <c r="F8" t="s">
        <v>114</v>
      </c>
      <c r="G8" t="s">
        <v>116</v>
      </c>
      <c r="H8" t="s">
        <v>120</v>
      </c>
      <c r="I8" t="s">
        <v>124</v>
      </c>
      <c r="J8" t="s">
        <v>118</v>
      </c>
      <c r="K8" t="s">
        <v>122</v>
      </c>
      <c r="L8" s="15" t="s">
        <v>126</v>
      </c>
      <c r="M8" s="15" t="s">
        <v>41</v>
      </c>
      <c r="N8" t="s">
        <v>43</v>
      </c>
      <c r="O8" t="s">
        <v>45</v>
      </c>
      <c r="P8" t="s">
        <v>47</v>
      </c>
      <c r="Q8" t="s">
        <v>49</v>
      </c>
      <c r="R8" t="s">
        <v>51</v>
      </c>
      <c r="S8" t="s">
        <v>53</v>
      </c>
      <c r="T8" t="s">
        <v>55</v>
      </c>
      <c r="U8" t="s">
        <v>58</v>
      </c>
      <c r="V8" t="s">
        <v>60</v>
      </c>
      <c r="W8" t="s">
        <v>62</v>
      </c>
      <c r="X8" t="s">
        <v>64</v>
      </c>
      <c r="Y8" t="s">
        <v>66</v>
      </c>
      <c r="Z8" t="s">
        <v>68</v>
      </c>
      <c r="AF8" t="s">
        <v>71</v>
      </c>
      <c r="AG8" t="s">
        <v>73</v>
      </c>
      <c r="AH8" t="s">
        <v>75</v>
      </c>
      <c r="AI8" t="s">
        <v>77</v>
      </c>
      <c r="AJ8" t="s">
        <v>79</v>
      </c>
      <c r="AK8" t="s">
        <v>81</v>
      </c>
      <c r="AL8" t="s">
        <v>82</v>
      </c>
      <c r="AM8" t="s">
        <v>84</v>
      </c>
      <c r="AN8" t="s">
        <v>86</v>
      </c>
      <c r="AO8" t="s">
        <v>88</v>
      </c>
      <c r="AV8" t="s">
        <v>128</v>
      </c>
      <c r="BM8" t="s">
        <v>146</v>
      </c>
      <c r="BN8" t="s">
        <v>147</v>
      </c>
      <c r="BO8" t="s">
        <v>148</v>
      </c>
      <c r="BP8" t="s">
        <v>149</v>
      </c>
      <c r="BQ8" t="s">
        <v>150</v>
      </c>
      <c r="BR8" t="s">
        <v>151</v>
      </c>
      <c r="BS8" t="s">
        <v>139</v>
      </c>
      <c r="BT8" t="s">
        <v>141</v>
      </c>
      <c r="BU8" t="s">
        <v>142</v>
      </c>
      <c r="BV8" t="s">
        <v>143</v>
      </c>
      <c r="BW8" t="s">
        <v>144</v>
      </c>
      <c r="BX8" t="s">
        <v>145</v>
      </c>
      <c r="CA8" s="6"/>
    </row>
    <row r="9" spans="1:108">
      <c r="A9" t="s">
        <v>10</v>
      </c>
      <c r="B9" t="s">
        <v>107</v>
      </c>
      <c r="C9" t="s">
        <v>109</v>
      </c>
      <c r="D9" t="s">
        <v>111</v>
      </c>
      <c r="E9" t="s">
        <v>113</v>
      </c>
      <c r="F9" t="s">
        <v>115</v>
      </c>
      <c r="G9" t="s">
        <v>117</v>
      </c>
      <c r="H9" t="s">
        <v>121</v>
      </c>
      <c r="I9" t="s">
        <v>125</v>
      </c>
      <c r="J9" t="s">
        <v>119</v>
      </c>
      <c r="K9" t="s">
        <v>123</v>
      </c>
      <c r="L9" s="15" t="s">
        <v>127</v>
      </c>
      <c r="M9" s="15" t="s">
        <v>42</v>
      </c>
      <c r="N9" t="s">
        <v>44</v>
      </c>
      <c r="O9" t="s">
        <v>46</v>
      </c>
      <c r="P9" t="s">
        <v>48</v>
      </c>
      <c r="Q9" t="s">
        <v>50</v>
      </c>
      <c r="R9" t="s">
        <v>52</v>
      </c>
      <c r="S9" t="s">
        <v>54</v>
      </c>
      <c r="T9" t="s">
        <v>56</v>
      </c>
      <c r="U9" t="s">
        <v>59</v>
      </c>
      <c r="V9" t="s">
        <v>61</v>
      </c>
      <c r="W9" t="s">
        <v>63</v>
      </c>
      <c r="X9" t="s">
        <v>65</v>
      </c>
      <c r="Y9" t="s">
        <v>67</v>
      </c>
      <c r="Z9" t="s">
        <v>69</v>
      </c>
      <c r="AF9" t="s">
        <v>72</v>
      </c>
      <c r="AG9" t="s">
        <v>74</v>
      </c>
      <c r="AH9" t="s">
        <v>76</v>
      </c>
      <c r="AI9" t="s">
        <v>78</v>
      </c>
      <c r="AJ9" t="s">
        <v>80</v>
      </c>
      <c r="AK9" t="s">
        <v>80</v>
      </c>
      <c r="AL9" t="s">
        <v>83</v>
      </c>
      <c r="AM9" t="s">
        <v>85</v>
      </c>
      <c r="AN9" t="s">
        <v>87</v>
      </c>
      <c r="AO9" t="s">
        <v>89</v>
      </c>
      <c r="AV9" t="s">
        <v>129</v>
      </c>
      <c r="BM9" t="s">
        <v>157</v>
      </c>
      <c r="BN9" t="s">
        <v>158</v>
      </c>
      <c r="BO9" t="s">
        <v>159</v>
      </c>
      <c r="BP9" t="s">
        <v>154</v>
      </c>
      <c r="BQ9" t="s">
        <v>160</v>
      </c>
      <c r="BR9" t="s">
        <v>161</v>
      </c>
      <c r="BS9" t="s">
        <v>140</v>
      </c>
      <c r="BT9" t="s">
        <v>152</v>
      </c>
      <c r="BU9" t="s">
        <v>153</v>
      </c>
      <c r="BV9" t="s">
        <v>154</v>
      </c>
      <c r="BW9" t="s">
        <v>155</v>
      </c>
      <c r="BX9" t="s">
        <v>156</v>
      </c>
      <c r="CA9" s="6"/>
    </row>
    <row r="10" spans="1:108">
      <c r="A10" t="s">
        <v>5</v>
      </c>
      <c r="B10">
        <v>6.1</v>
      </c>
      <c r="C10">
        <v>11.5</v>
      </c>
      <c r="D10">
        <v>13.05</v>
      </c>
      <c r="E10">
        <v>14.05</v>
      </c>
      <c r="F10">
        <v>16.149999999999999</v>
      </c>
      <c r="G10">
        <v>17.2</v>
      </c>
      <c r="H10">
        <v>9.1999999999999993</v>
      </c>
      <c r="I10">
        <v>13.15</v>
      </c>
      <c r="J10">
        <v>6.35</v>
      </c>
      <c r="K10">
        <v>11.15</v>
      </c>
      <c r="L10" s="15">
        <v>15.5</v>
      </c>
      <c r="M10" s="15"/>
      <c r="AV10">
        <v>6.25</v>
      </c>
      <c r="CA10" s="6"/>
    </row>
    <row r="11" spans="1:108">
      <c r="A11" t="s">
        <v>6</v>
      </c>
      <c r="B11">
        <v>6.55</v>
      </c>
      <c r="C11">
        <v>12.4</v>
      </c>
      <c r="D11">
        <v>13.55</v>
      </c>
      <c r="E11">
        <v>15</v>
      </c>
      <c r="F11">
        <v>17.05</v>
      </c>
      <c r="G11">
        <v>18.100000000000001</v>
      </c>
      <c r="H11">
        <v>10.199999999999999</v>
      </c>
      <c r="I11">
        <v>14.15</v>
      </c>
      <c r="J11">
        <v>7.25</v>
      </c>
      <c r="K11">
        <v>12.15</v>
      </c>
      <c r="L11" s="15">
        <v>16.399999999999999</v>
      </c>
      <c r="M11" s="15"/>
      <c r="AV11">
        <v>7.3</v>
      </c>
      <c r="CA11" s="6"/>
    </row>
    <row r="12" spans="1:108">
      <c r="A12" t="s">
        <v>16</v>
      </c>
      <c r="B12">
        <f>(45/60)</f>
        <v>0.75</v>
      </c>
      <c r="C12">
        <f>50/60</f>
        <v>0.83333333333333337</v>
      </c>
      <c r="D12">
        <f>50/60</f>
        <v>0.83333333333333337</v>
      </c>
      <c r="E12">
        <f>50/60</f>
        <v>0.83333333333333337</v>
      </c>
      <c r="F12">
        <f>50/60</f>
        <v>0.83333333333333337</v>
      </c>
      <c r="G12">
        <f>50/60</f>
        <v>0.83333333333333337</v>
      </c>
      <c r="H12">
        <f>100/60</f>
        <v>1.6666666666666667</v>
      </c>
      <c r="I12">
        <f>100/60</f>
        <v>1.6666666666666667</v>
      </c>
      <c r="J12">
        <f>50/60</f>
        <v>0.83333333333333337</v>
      </c>
      <c r="K12">
        <f>100/60</f>
        <v>1.6666666666666667</v>
      </c>
      <c r="L12" s="15">
        <f>50/60</f>
        <v>0.83333333333333337</v>
      </c>
      <c r="M12" s="78">
        <v>1</v>
      </c>
      <c r="N12" s="78">
        <v>1</v>
      </c>
      <c r="O12" s="78">
        <v>1</v>
      </c>
      <c r="P12" s="78">
        <v>1</v>
      </c>
      <c r="Q12" s="78">
        <v>1</v>
      </c>
      <c r="R12" s="78">
        <v>1</v>
      </c>
      <c r="S12" s="78">
        <v>1</v>
      </c>
      <c r="T12" s="78">
        <v>1</v>
      </c>
      <c r="U12" s="78">
        <v>1</v>
      </c>
      <c r="V12" s="78">
        <v>1</v>
      </c>
      <c r="W12" s="78">
        <v>1</v>
      </c>
      <c r="X12" s="78">
        <v>1</v>
      </c>
      <c r="Y12" s="78">
        <v>1</v>
      </c>
      <c r="Z12" s="78">
        <v>1</v>
      </c>
      <c r="AA12">
        <f>55/60</f>
        <v>0.91666666666666663</v>
      </c>
      <c r="AB12">
        <v>2</v>
      </c>
      <c r="AC12">
        <f>(1+10/60)</f>
        <v>1.1666666666666667</v>
      </c>
      <c r="AD12">
        <f>(1+45/60)</f>
        <v>1.75</v>
      </c>
      <c r="AE12">
        <f>(1+10/60)</f>
        <v>1.1666666666666667</v>
      </c>
      <c r="AF12" s="8">
        <v>1</v>
      </c>
      <c r="AG12" s="8">
        <v>1</v>
      </c>
      <c r="AH12" s="8">
        <v>1</v>
      </c>
      <c r="AI12" s="8">
        <v>1</v>
      </c>
      <c r="AJ12" s="8">
        <v>1</v>
      </c>
      <c r="AK12" s="8">
        <v>1</v>
      </c>
      <c r="AL12" s="8">
        <v>1</v>
      </c>
      <c r="AM12" s="8">
        <v>1</v>
      </c>
      <c r="AN12" s="8">
        <v>1</v>
      </c>
      <c r="AO12" s="8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f>105/60</f>
        <v>1.75</v>
      </c>
      <c r="AW12">
        <v>1</v>
      </c>
      <c r="AX12">
        <v>1</v>
      </c>
      <c r="AY12">
        <v>1</v>
      </c>
      <c r="AZ12">
        <v>1</v>
      </c>
      <c r="BA12">
        <f>45/60</f>
        <v>0.75</v>
      </c>
      <c r="BB12">
        <f>45/60</f>
        <v>0.75</v>
      </c>
      <c r="BC12">
        <v>1</v>
      </c>
      <c r="BD12">
        <v>1</v>
      </c>
      <c r="BE12">
        <v>1</v>
      </c>
      <c r="BF12">
        <v>1</v>
      </c>
      <c r="BG12">
        <v>0.5</v>
      </c>
      <c r="BH12">
        <v>1</v>
      </c>
      <c r="BI12">
        <f>35/60</f>
        <v>0.58333333333333337</v>
      </c>
      <c r="BJ12">
        <v>1</v>
      </c>
      <c r="BK12">
        <v>1</v>
      </c>
      <c r="BL12">
        <v>1</v>
      </c>
      <c r="BM12" s="51">
        <v>1</v>
      </c>
      <c r="BN12" s="51">
        <v>1</v>
      </c>
      <c r="BO12" s="51">
        <v>1</v>
      </c>
      <c r="BP12" s="51">
        <v>1</v>
      </c>
      <c r="BQ12" s="51">
        <v>1</v>
      </c>
      <c r="BR12" s="51">
        <v>1</v>
      </c>
      <c r="BS12" s="51">
        <v>1</v>
      </c>
      <c r="BT12" s="51">
        <v>1</v>
      </c>
      <c r="BU12" s="51">
        <v>1</v>
      </c>
      <c r="BV12" s="51">
        <v>1</v>
      </c>
      <c r="BW12" s="51">
        <v>1</v>
      </c>
      <c r="BX12" s="51">
        <v>1</v>
      </c>
      <c r="BY12" s="51">
        <v>1</v>
      </c>
      <c r="BZ12" s="51">
        <v>1</v>
      </c>
      <c r="CA12" s="6"/>
    </row>
    <row r="13" spans="1:108">
      <c r="A13" t="s">
        <v>8</v>
      </c>
      <c r="B13">
        <v>300</v>
      </c>
      <c r="C13">
        <v>300</v>
      </c>
      <c r="D13">
        <v>340</v>
      </c>
      <c r="E13">
        <v>320</v>
      </c>
      <c r="F13">
        <v>330</v>
      </c>
      <c r="G13">
        <v>370</v>
      </c>
      <c r="H13">
        <v>330</v>
      </c>
      <c r="I13">
        <v>300</v>
      </c>
      <c r="J13">
        <v>300</v>
      </c>
      <c r="K13">
        <v>330</v>
      </c>
      <c r="L13" s="15">
        <v>300</v>
      </c>
      <c r="M13" s="15"/>
      <c r="AV13">
        <v>300</v>
      </c>
      <c r="CA13" s="6"/>
    </row>
    <row r="14" spans="1:108" ht="30">
      <c r="A14" s="1" t="s">
        <v>7</v>
      </c>
      <c r="L14" s="15"/>
      <c r="M14" s="15"/>
      <c r="CA14" s="6"/>
    </row>
    <row r="15" spans="1:108">
      <c r="A15" t="s">
        <v>12</v>
      </c>
      <c r="B15">
        <v>0.434</v>
      </c>
      <c r="C15">
        <v>0.17100000000000001</v>
      </c>
      <c r="D15">
        <v>0.19700000000000001</v>
      </c>
      <c r="E15">
        <v>1.008</v>
      </c>
      <c r="F15">
        <v>1.9059999999999999</v>
      </c>
      <c r="G15">
        <v>1.9079999999999999</v>
      </c>
      <c r="H15">
        <v>0.29299999999999998</v>
      </c>
      <c r="I15">
        <v>0</v>
      </c>
      <c r="J15">
        <v>0.93400000000000005</v>
      </c>
      <c r="K15">
        <v>0.48199999999999998</v>
      </c>
      <c r="L15">
        <v>0</v>
      </c>
      <c r="M15" s="18">
        <v>1.1532857142857142</v>
      </c>
      <c r="N15" s="18">
        <v>1.1532857142857142</v>
      </c>
      <c r="O15" s="18">
        <v>1.1532857142857142</v>
      </c>
      <c r="P15" s="18">
        <v>1.1532857142857142</v>
      </c>
      <c r="Q15" s="18">
        <v>1.1532857142857142</v>
      </c>
      <c r="R15" s="18">
        <v>1.1532857142857142</v>
      </c>
      <c r="S15" s="18">
        <v>1.1532857142857142</v>
      </c>
      <c r="T15" s="18">
        <v>1.1532857142857142</v>
      </c>
      <c r="U15" s="18">
        <v>1.1532857142857142</v>
      </c>
      <c r="V15" s="18">
        <v>1.1532857142857142</v>
      </c>
      <c r="W15" s="18">
        <v>1.1532857142857142</v>
      </c>
      <c r="X15" s="18">
        <v>1.1532857142857142</v>
      </c>
      <c r="Y15" s="18">
        <v>1.1532857142857142</v>
      </c>
      <c r="Z15" s="18">
        <v>1.1532857142857142</v>
      </c>
      <c r="AA15">
        <f>3*0.5</f>
        <v>1.5</v>
      </c>
      <c r="AB15">
        <f>35*0.5</f>
        <v>17.5</v>
      </c>
      <c r="AC15">
        <f>12*0.5</f>
        <v>6</v>
      </c>
      <c r="AD15">
        <f>19*0.5</f>
        <v>9.5</v>
      </c>
      <c r="AE15">
        <f>10*0.5</f>
        <v>5</v>
      </c>
      <c r="AF15" s="84">
        <v>1.8640000000000001</v>
      </c>
      <c r="AG15" s="84">
        <v>1.8640000000000001</v>
      </c>
      <c r="AH15" s="84">
        <v>1.8640000000000001</v>
      </c>
      <c r="AI15" s="84">
        <v>1.8640000000000001</v>
      </c>
      <c r="AJ15" s="84">
        <v>1.8640000000000001</v>
      </c>
      <c r="AK15" s="84">
        <v>1.8640000000000001</v>
      </c>
      <c r="AL15" s="84">
        <v>1.8640000000000001</v>
      </c>
      <c r="AM15" s="84">
        <v>1.8640000000000001</v>
      </c>
      <c r="AN15" s="84">
        <v>1.8640000000000001</v>
      </c>
      <c r="AO15" s="84">
        <v>1.8640000000000001</v>
      </c>
      <c r="AP15">
        <f>44*0.5</f>
        <v>22</v>
      </c>
      <c r="AQ15">
        <f>58*0.5</f>
        <v>29</v>
      </c>
      <c r="AR15">
        <f>25*0.5</f>
        <v>12.5</v>
      </c>
      <c r="AS15">
        <f>44*0.5</f>
        <v>22</v>
      </c>
      <c r="AT15">
        <f>14*0.5</f>
        <v>7</v>
      </c>
      <c r="AU15">
        <f>35*0.5</f>
        <v>17.5</v>
      </c>
      <c r="AV15">
        <v>31.331</v>
      </c>
      <c r="AW15" s="15">
        <f>4*0.5</f>
        <v>2</v>
      </c>
      <c r="AX15">
        <f>3*0.5</f>
        <v>1.5</v>
      </c>
      <c r="AY15">
        <v>0.5</v>
      </c>
      <c r="AZ15">
        <f>3*0.5</f>
        <v>1.5</v>
      </c>
      <c r="BA15">
        <v>11.52</v>
      </c>
      <c r="BB15">
        <v>16.32</v>
      </c>
      <c r="BC15">
        <v>3.36</v>
      </c>
      <c r="BD15">
        <v>9.6</v>
      </c>
      <c r="BE15">
        <v>2.4</v>
      </c>
      <c r="BF15">
        <v>1.92</v>
      </c>
      <c r="BG15">
        <v>0.24</v>
      </c>
      <c r="BH15">
        <v>9.6</v>
      </c>
      <c r="BI15">
        <v>1.44</v>
      </c>
      <c r="BJ15">
        <v>0.96</v>
      </c>
      <c r="BK15">
        <v>1.2</v>
      </c>
      <c r="BL15">
        <v>2.88</v>
      </c>
      <c r="BM15" s="80">
        <f t="shared" ref="BM15" si="0">10.89/7</f>
        <v>1.5557142857142858</v>
      </c>
      <c r="BN15" s="80">
        <f>16.65/5</f>
        <v>3.3299999999999996</v>
      </c>
      <c r="BO15" s="80">
        <f t="shared" ref="BO15:BR15" si="1">16.65/5</f>
        <v>3.3299999999999996</v>
      </c>
      <c r="BP15" s="80">
        <f t="shared" si="1"/>
        <v>3.3299999999999996</v>
      </c>
      <c r="BQ15" s="80">
        <f t="shared" si="1"/>
        <v>3.3299999999999996</v>
      </c>
      <c r="BR15" s="80">
        <f t="shared" si="1"/>
        <v>3.3299999999999996</v>
      </c>
      <c r="BS15" s="80">
        <f>10.89/7</f>
        <v>1.5557142857142858</v>
      </c>
      <c r="BT15" s="80">
        <f t="shared" ref="BT15:BX15" si="2">10.89/7</f>
        <v>1.5557142857142858</v>
      </c>
      <c r="BU15" s="80">
        <f t="shared" si="2"/>
        <v>1.5557142857142858</v>
      </c>
      <c r="BV15" s="80">
        <f t="shared" si="2"/>
        <v>1.5557142857142858</v>
      </c>
      <c r="BW15" s="80">
        <f t="shared" si="2"/>
        <v>1.5557142857142858</v>
      </c>
      <c r="BX15" s="80">
        <f t="shared" si="2"/>
        <v>1.5557142857142858</v>
      </c>
      <c r="BY15" s="9">
        <f>20/1000</f>
        <v>0.02</v>
      </c>
      <c r="BZ15" s="9">
        <f>30.5/1000</f>
        <v>3.0499999999999999E-2</v>
      </c>
      <c r="CA15" s="6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B15" s="40"/>
      <c r="DC15" s="40"/>
      <c r="DD15" s="40"/>
    </row>
    <row r="16" spans="1:108">
      <c r="A16" t="s">
        <v>181</v>
      </c>
      <c r="B16" t="s">
        <v>57</v>
      </c>
      <c r="C16" t="s">
        <v>57</v>
      </c>
      <c r="D16" t="s">
        <v>57</v>
      </c>
      <c r="E16" t="s">
        <v>57</v>
      </c>
      <c r="F16" t="s">
        <v>57</v>
      </c>
      <c r="G16" t="s">
        <v>57</v>
      </c>
      <c r="H16" t="s">
        <v>57</v>
      </c>
      <c r="I16" t="s">
        <v>57</v>
      </c>
      <c r="J16" t="s">
        <v>57</v>
      </c>
      <c r="K16" t="s">
        <v>57</v>
      </c>
      <c r="L16" t="s">
        <v>57</v>
      </c>
      <c r="M16" s="15">
        <v>3</v>
      </c>
      <c r="N16" s="15">
        <v>3</v>
      </c>
      <c r="O16" s="15">
        <v>3</v>
      </c>
      <c r="P16" s="15">
        <v>3</v>
      </c>
      <c r="Q16" s="15">
        <v>3</v>
      </c>
      <c r="R16" s="15">
        <v>3</v>
      </c>
      <c r="S16" s="15">
        <v>3</v>
      </c>
      <c r="T16" s="15">
        <v>3</v>
      </c>
      <c r="U16" s="15">
        <v>3</v>
      </c>
      <c r="V16" s="15">
        <v>3</v>
      </c>
      <c r="W16" s="15">
        <v>3</v>
      </c>
      <c r="X16" s="15">
        <v>3</v>
      </c>
      <c r="Y16" s="15">
        <v>3</v>
      </c>
      <c r="Z16" s="15">
        <v>3</v>
      </c>
      <c r="AA16" s="15">
        <v>3</v>
      </c>
      <c r="AB16" s="15">
        <v>3</v>
      </c>
      <c r="AC16" s="15">
        <v>3</v>
      </c>
      <c r="AD16" s="15">
        <v>3</v>
      </c>
      <c r="AE16" t="s">
        <v>33</v>
      </c>
      <c r="AF16">
        <v>3</v>
      </c>
      <c r="AG16">
        <v>3</v>
      </c>
      <c r="AH16">
        <v>3</v>
      </c>
      <c r="AI16">
        <v>3</v>
      </c>
      <c r="AJ16" t="s">
        <v>57</v>
      </c>
      <c r="AK16" t="s">
        <v>57</v>
      </c>
      <c r="AL16">
        <v>3</v>
      </c>
      <c r="AM16">
        <v>3</v>
      </c>
      <c r="AN16" t="s">
        <v>57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 t="s">
        <v>57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S16" s="40"/>
      <c r="BT16" s="40"/>
      <c r="BU16" s="40"/>
      <c r="BY16">
        <v>3</v>
      </c>
      <c r="BZ16">
        <v>3</v>
      </c>
      <c r="CA16" s="6"/>
    </row>
    <row r="17" spans="1:79">
      <c r="A17" t="s">
        <v>130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T17" t="s">
        <v>57</v>
      </c>
      <c r="AJ17" t="s">
        <v>57</v>
      </c>
      <c r="AK17" t="s">
        <v>57</v>
      </c>
      <c r="AN17" t="s">
        <v>57</v>
      </c>
      <c r="AV17" s="40"/>
      <c r="CA17" s="6"/>
    </row>
    <row r="18" spans="1:79">
      <c r="A18" s="2" t="s">
        <v>13</v>
      </c>
      <c r="CA18" s="6"/>
    </row>
    <row r="19" spans="1:79">
      <c r="A19">
        <v>15</v>
      </c>
      <c r="BY19" s="8">
        <v>1</v>
      </c>
      <c r="BZ19" s="8">
        <v>1</v>
      </c>
      <c r="CA19" s="6"/>
    </row>
    <row r="20" spans="1:79">
      <c r="A20">
        <v>16</v>
      </c>
      <c r="M20" s="8"/>
      <c r="N20" s="8"/>
      <c r="O20" s="8"/>
      <c r="P20" s="11"/>
      <c r="Q20" s="8"/>
      <c r="R20" s="8"/>
      <c r="S20" s="8"/>
      <c r="T20" s="8"/>
      <c r="U20" s="8"/>
      <c r="V20" s="8"/>
      <c r="W20" s="8"/>
      <c r="X20" s="8"/>
      <c r="Y20" s="8"/>
      <c r="Z20" s="8"/>
      <c r="BS20" s="51"/>
      <c r="BT20" s="51">
        <v>1</v>
      </c>
      <c r="BU20" s="51"/>
      <c r="BY20" s="8">
        <v>5</v>
      </c>
      <c r="BZ20" s="8">
        <v>2</v>
      </c>
      <c r="CA20" s="6"/>
    </row>
    <row r="21" spans="1:79">
      <c r="A21">
        <v>17</v>
      </c>
      <c r="M21" s="8"/>
      <c r="N21" s="8"/>
      <c r="O21" s="8"/>
      <c r="P21" s="11"/>
      <c r="Q21" s="11"/>
      <c r="R21" s="8"/>
      <c r="S21" s="8"/>
      <c r="T21" s="8"/>
      <c r="U21" s="8"/>
      <c r="V21" s="8"/>
      <c r="W21" s="8"/>
      <c r="X21" s="8"/>
      <c r="Y21" s="8"/>
      <c r="Z21" s="8"/>
      <c r="BS21" s="51"/>
      <c r="BT21" s="51">
        <v>1</v>
      </c>
      <c r="BU21" s="51"/>
      <c r="BY21" s="8">
        <v>8</v>
      </c>
      <c r="BZ21" s="8">
        <v>6</v>
      </c>
      <c r="CA21" s="6"/>
    </row>
    <row r="22" spans="1:79">
      <c r="A22">
        <v>18</v>
      </c>
      <c r="M22" s="11">
        <v>0</v>
      </c>
      <c r="N22" s="11">
        <v>0</v>
      </c>
      <c r="O22" s="11">
        <v>0.8</v>
      </c>
      <c r="P22" s="11">
        <v>0</v>
      </c>
      <c r="Q22" s="11">
        <v>0</v>
      </c>
      <c r="R22" s="11">
        <v>0.8</v>
      </c>
      <c r="S22" s="11">
        <v>0</v>
      </c>
      <c r="T22" s="11"/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BC22">
        <v>1</v>
      </c>
      <c r="BG22">
        <v>0</v>
      </c>
      <c r="BN22" s="51">
        <v>1</v>
      </c>
      <c r="BO22" s="51">
        <v>1</v>
      </c>
      <c r="BS22" s="62">
        <v>1</v>
      </c>
      <c r="BT22" s="51">
        <v>0</v>
      </c>
      <c r="BU22" s="51"/>
      <c r="BV22" s="51"/>
      <c r="BY22" s="8">
        <v>10</v>
      </c>
      <c r="BZ22" s="8">
        <v>8</v>
      </c>
      <c r="CA22" s="6"/>
    </row>
    <row r="23" spans="1:79">
      <c r="A23">
        <v>19</v>
      </c>
      <c r="M23" s="11">
        <v>0</v>
      </c>
      <c r="N23" s="11">
        <v>0</v>
      </c>
      <c r="O23" s="11">
        <v>0</v>
      </c>
      <c r="P23" s="11">
        <v>0</v>
      </c>
      <c r="Q23" s="11">
        <v>0.8</v>
      </c>
      <c r="R23" s="11">
        <v>0</v>
      </c>
      <c r="S23" s="11">
        <v>0</v>
      </c>
      <c r="T23" s="11"/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BC23">
        <v>0</v>
      </c>
      <c r="BE23">
        <v>0</v>
      </c>
      <c r="BF23">
        <v>10</v>
      </c>
      <c r="BG23">
        <v>3</v>
      </c>
      <c r="BI23">
        <v>1</v>
      </c>
      <c r="BJ23">
        <v>2</v>
      </c>
      <c r="BL23">
        <v>1</v>
      </c>
      <c r="BN23" s="51">
        <v>3</v>
      </c>
      <c r="BO23" s="51">
        <v>1</v>
      </c>
      <c r="BR23" s="51">
        <v>3</v>
      </c>
      <c r="BS23" s="62">
        <v>1</v>
      </c>
      <c r="BT23" s="51">
        <v>1</v>
      </c>
      <c r="BU23" s="51"/>
      <c r="BV23" s="51"/>
      <c r="BY23" s="8">
        <v>11</v>
      </c>
      <c r="BZ23" s="8">
        <v>10</v>
      </c>
      <c r="CA23" s="6"/>
    </row>
    <row r="24" spans="1:79">
      <c r="A24">
        <v>20</v>
      </c>
      <c r="M24" s="11">
        <v>1</v>
      </c>
      <c r="N24" s="11">
        <v>0</v>
      </c>
      <c r="O24" s="11">
        <v>0.8</v>
      </c>
      <c r="P24" s="11">
        <v>9</v>
      </c>
      <c r="Q24" s="11">
        <v>0</v>
      </c>
      <c r="R24" s="11">
        <v>0.8</v>
      </c>
      <c r="S24" s="11">
        <v>0</v>
      </c>
      <c r="T24" s="11"/>
      <c r="U24" s="11">
        <v>0</v>
      </c>
      <c r="V24" s="11">
        <v>0</v>
      </c>
      <c r="W24" s="11">
        <v>0</v>
      </c>
      <c r="X24" s="11">
        <v>0.5</v>
      </c>
      <c r="Y24" s="11">
        <v>0</v>
      </c>
      <c r="Z24" s="11">
        <v>0</v>
      </c>
      <c r="AA24">
        <v>1</v>
      </c>
      <c r="AB24">
        <v>1</v>
      </c>
      <c r="AC24">
        <v>2</v>
      </c>
      <c r="AD24">
        <v>0</v>
      </c>
      <c r="AE24" s="7"/>
      <c r="AG24">
        <v>1</v>
      </c>
      <c r="AH24">
        <v>1</v>
      </c>
      <c r="AP24">
        <v>0</v>
      </c>
      <c r="AQ24">
        <v>1</v>
      </c>
      <c r="AR24">
        <v>4</v>
      </c>
      <c r="AS24">
        <v>0</v>
      </c>
      <c r="AT24">
        <v>2</v>
      </c>
      <c r="AU24">
        <v>1</v>
      </c>
      <c r="AW24">
        <v>6</v>
      </c>
      <c r="AX24">
        <v>2</v>
      </c>
      <c r="AY24">
        <v>6</v>
      </c>
      <c r="AZ24">
        <v>5</v>
      </c>
      <c r="BC24">
        <v>2</v>
      </c>
      <c r="BE24">
        <v>0</v>
      </c>
      <c r="BF24">
        <v>15</v>
      </c>
      <c r="BG24">
        <v>9</v>
      </c>
      <c r="BI24">
        <v>1</v>
      </c>
      <c r="BJ24">
        <v>7</v>
      </c>
      <c r="BK24">
        <v>2</v>
      </c>
      <c r="BL24">
        <v>5</v>
      </c>
      <c r="BM24" s="51">
        <v>2</v>
      </c>
      <c r="BN24" s="51">
        <v>8</v>
      </c>
      <c r="BO24" s="51">
        <v>5</v>
      </c>
      <c r="BR24" s="51">
        <v>8</v>
      </c>
      <c r="BS24" s="62">
        <v>4</v>
      </c>
      <c r="BT24" s="51">
        <v>3</v>
      </c>
      <c r="BU24" s="51">
        <v>1</v>
      </c>
      <c r="BV24" s="51"/>
      <c r="BW24" s="51">
        <v>1</v>
      </c>
      <c r="BX24" s="51">
        <v>1</v>
      </c>
      <c r="BY24" s="8">
        <v>10</v>
      </c>
      <c r="BZ24" s="8">
        <v>12</v>
      </c>
      <c r="CA24" s="6"/>
    </row>
    <row r="25" spans="1:79">
      <c r="A25">
        <v>21</v>
      </c>
      <c r="M25" s="11">
        <v>0</v>
      </c>
      <c r="N25" s="11">
        <v>1</v>
      </c>
      <c r="O25" s="11">
        <v>0</v>
      </c>
      <c r="P25" s="11">
        <v>20.5</v>
      </c>
      <c r="Q25" s="11">
        <v>0</v>
      </c>
      <c r="R25" s="11">
        <v>0</v>
      </c>
      <c r="S25" s="11">
        <v>0.8</v>
      </c>
      <c r="T25" s="11"/>
      <c r="U25" s="11">
        <v>0</v>
      </c>
      <c r="V25" s="11">
        <v>0</v>
      </c>
      <c r="W25" s="11">
        <v>1</v>
      </c>
      <c r="X25" s="11">
        <v>4.2405063291139236</v>
      </c>
      <c r="Y25" s="11">
        <v>1</v>
      </c>
      <c r="Z25" s="11">
        <v>0</v>
      </c>
      <c r="AA25">
        <v>0</v>
      </c>
      <c r="AB25">
        <v>2</v>
      </c>
      <c r="AC25">
        <v>0</v>
      </c>
      <c r="AD25">
        <v>2</v>
      </c>
      <c r="AE25" s="7"/>
      <c r="AF25">
        <v>1</v>
      </c>
      <c r="AG25">
        <v>3</v>
      </c>
      <c r="AH25">
        <v>1</v>
      </c>
      <c r="AO25">
        <v>2</v>
      </c>
      <c r="AP25">
        <v>3</v>
      </c>
      <c r="AQ25">
        <v>2</v>
      </c>
      <c r="AR25">
        <v>9</v>
      </c>
      <c r="AS25">
        <v>2</v>
      </c>
      <c r="AT25">
        <v>8</v>
      </c>
      <c r="AU25">
        <v>0</v>
      </c>
      <c r="AW25">
        <v>10</v>
      </c>
      <c r="AX25">
        <v>4</v>
      </c>
      <c r="AY25">
        <v>6</v>
      </c>
      <c r="AZ25">
        <v>5</v>
      </c>
      <c r="BA25">
        <v>8</v>
      </c>
      <c r="BB25">
        <v>1</v>
      </c>
      <c r="BC25">
        <v>2</v>
      </c>
      <c r="BD25">
        <v>5</v>
      </c>
      <c r="BE25">
        <v>2</v>
      </c>
      <c r="BF25">
        <v>34</v>
      </c>
      <c r="BG25">
        <v>7</v>
      </c>
      <c r="BH25">
        <v>3</v>
      </c>
      <c r="BI25">
        <v>0</v>
      </c>
      <c r="BJ25">
        <v>22</v>
      </c>
      <c r="BK25">
        <v>13</v>
      </c>
      <c r="BL25">
        <v>3</v>
      </c>
      <c r="BM25" s="51">
        <v>10</v>
      </c>
      <c r="BN25" s="51">
        <v>6</v>
      </c>
      <c r="BO25" s="51">
        <v>11</v>
      </c>
      <c r="BP25" s="51">
        <v>1</v>
      </c>
      <c r="BR25" s="51">
        <v>6</v>
      </c>
      <c r="BS25" s="62">
        <v>11</v>
      </c>
      <c r="BT25" s="51">
        <v>8</v>
      </c>
      <c r="BU25" s="51">
        <v>3</v>
      </c>
      <c r="BV25" s="51">
        <v>1</v>
      </c>
      <c r="BW25" s="51">
        <v>8</v>
      </c>
      <c r="BX25" s="51">
        <v>5</v>
      </c>
      <c r="BY25" s="8">
        <v>9</v>
      </c>
      <c r="BZ25" s="8">
        <v>10</v>
      </c>
      <c r="CA25" s="6"/>
    </row>
    <row r="26" spans="1:79">
      <c r="A26">
        <v>22</v>
      </c>
      <c r="M26" s="11">
        <v>0</v>
      </c>
      <c r="N26" s="11">
        <v>8.4810126582278471</v>
      </c>
      <c r="O26" s="11">
        <v>0</v>
      </c>
      <c r="P26" s="11">
        <v>11</v>
      </c>
      <c r="Q26" s="11">
        <v>0.67848101265822791</v>
      </c>
      <c r="R26" s="11">
        <v>0.8</v>
      </c>
      <c r="S26" s="11">
        <v>0</v>
      </c>
      <c r="T26" s="11"/>
      <c r="U26" s="11">
        <v>0</v>
      </c>
      <c r="V26" s="11">
        <v>0</v>
      </c>
      <c r="W26" s="11">
        <v>3</v>
      </c>
      <c r="X26" s="11">
        <v>5</v>
      </c>
      <c r="Y26" s="11">
        <v>0</v>
      </c>
      <c r="Z26" s="11">
        <v>0.84810126582278478</v>
      </c>
      <c r="AA26">
        <v>1</v>
      </c>
      <c r="AB26">
        <v>8</v>
      </c>
      <c r="AC26">
        <v>0</v>
      </c>
      <c r="AD26">
        <v>1</v>
      </c>
      <c r="AE26" s="7"/>
      <c r="AF26">
        <v>0</v>
      </c>
      <c r="AG26">
        <v>8</v>
      </c>
      <c r="AH26">
        <v>2</v>
      </c>
      <c r="AO26">
        <v>4</v>
      </c>
      <c r="AP26">
        <v>11</v>
      </c>
      <c r="AQ26">
        <v>15</v>
      </c>
      <c r="AR26">
        <v>24</v>
      </c>
      <c r="AS26">
        <v>12</v>
      </c>
      <c r="AT26">
        <v>14</v>
      </c>
      <c r="AU26">
        <v>16</v>
      </c>
      <c r="AW26">
        <v>34</v>
      </c>
      <c r="AX26">
        <v>12</v>
      </c>
      <c r="AY26">
        <v>3</v>
      </c>
      <c r="AZ26">
        <v>18</v>
      </c>
      <c r="BA26">
        <v>10</v>
      </c>
      <c r="BB26">
        <v>2</v>
      </c>
      <c r="BC26">
        <v>7</v>
      </c>
      <c r="BD26">
        <v>10</v>
      </c>
      <c r="BE26">
        <v>6</v>
      </c>
      <c r="BF26">
        <v>77</v>
      </c>
      <c r="BG26">
        <v>24</v>
      </c>
      <c r="BH26">
        <v>21</v>
      </c>
      <c r="BI26">
        <v>3</v>
      </c>
      <c r="BJ26">
        <v>36</v>
      </c>
      <c r="BK26">
        <v>13</v>
      </c>
      <c r="BL26">
        <v>4</v>
      </c>
      <c r="BM26" s="51">
        <v>20</v>
      </c>
      <c r="BN26" s="51">
        <v>14</v>
      </c>
      <c r="BO26" s="51">
        <v>10</v>
      </c>
      <c r="BP26" s="51">
        <v>4</v>
      </c>
      <c r="BR26" s="51">
        <v>14</v>
      </c>
      <c r="BS26" s="62">
        <v>25.6</v>
      </c>
      <c r="BT26" s="51">
        <v>20</v>
      </c>
      <c r="BU26" s="51">
        <v>8</v>
      </c>
      <c r="BV26" s="51">
        <v>11</v>
      </c>
      <c r="BW26" s="51">
        <v>18</v>
      </c>
      <c r="BX26" s="51">
        <v>7</v>
      </c>
      <c r="BY26" s="8">
        <v>7</v>
      </c>
      <c r="BZ26" s="8">
        <v>8</v>
      </c>
      <c r="CA26" s="6"/>
    </row>
    <row r="27" spans="1:79">
      <c r="A27">
        <v>23</v>
      </c>
      <c r="M27" s="11">
        <v>3</v>
      </c>
      <c r="N27" s="11">
        <v>14.303797468354432</v>
      </c>
      <c r="O27" s="11">
        <v>0.67848101265822791</v>
      </c>
      <c r="P27" s="11">
        <v>7.5</v>
      </c>
      <c r="Q27" s="11">
        <v>0</v>
      </c>
      <c r="R27" s="11">
        <v>2.4</v>
      </c>
      <c r="S27" s="11">
        <v>0.8</v>
      </c>
      <c r="T27" s="11"/>
      <c r="U27" s="11">
        <v>5</v>
      </c>
      <c r="V27" s="11">
        <v>0</v>
      </c>
      <c r="W27" s="11">
        <v>5</v>
      </c>
      <c r="X27" s="11">
        <v>8</v>
      </c>
      <c r="Y27" s="11">
        <v>1</v>
      </c>
      <c r="Z27" s="11">
        <v>0</v>
      </c>
      <c r="AA27">
        <v>3</v>
      </c>
      <c r="AB27">
        <v>6</v>
      </c>
      <c r="AC27">
        <v>1</v>
      </c>
      <c r="AD27">
        <v>4</v>
      </c>
      <c r="AE27" s="7"/>
      <c r="AF27">
        <v>1</v>
      </c>
      <c r="AG27">
        <v>6</v>
      </c>
      <c r="AH27">
        <v>0</v>
      </c>
      <c r="AM27">
        <v>3</v>
      </c>
      <c r="AO27">
        <v>11</v>
      </c>
      <c r="AP27">
        <v>15</v>
      </c>
      <c r="AQ27">
        <v>45</v>
      </c>
      <c r="AR27">
        <v>73</v>
      </c>
      <c r="AS27">
        <v>53</v>
      </c>
      <c r="AT27">
        <v>27</v>
      </c>
      <c r="AU27">
        <v>22</v>
      </c>
      <c r="AW27">
        <v>32</v>
      </c>
      <c r="AX27">
        <v>13</v>
      </c>
      <c r="AY27">
        <v>6</v>
      </c>
      <c r="AZ27">
        <v>6</v>
      </c>
      <c r="BA27">
        <v>13</v>
      </c>
      <c r="BB27">
        <v>4</v>
      </c>
      <c r="BC27">
        <v>11</v>
      </c>
      <c r="BD27">
        <v>35</v>
      </c>
      <c r="BE27">
        <v>12</v>
      </c>
      <c r="BF27">
        <v>96</v>
      </c>
      <c r="BG27">
        <v>13</v>
      </c>
      <c r="BH27">
        <v>42</v>
      </c>
      <c r="BI27">
        <v>5</v>
      </c>
      <c r="BJ27">
        <v>23</v>
      </c>
      <c r="BK27">
        <v>23</v>
      </c>
      <c r="BL27">
        <v>5</v>
      </c>
      <c r="BM27" s="51">
        <v>28</v>
      </c>
      <c r="BN27" s="51">
        <v>9</v>
      </c>
      <c r="BO27" s="51">
        <v>5</v>
      </c>
      <c r="BP27" s="51">
        <v>4</v>
      </c>
      <c r="BR27" s="51">
        <v>9</v>
      </c>
      <c r="BS27" s="62">
        <v>20</v>
      </c>
      <c r="BT27" s="51">
        <v>15</v>
      </c>
      <c r="BU27" s="51">
        <v>20</v>
      </c>
      <c r="BV27" s="51">
        <v>22</v>
      </c>
      <c r="BW27" s="51">
        <v>20</v>
      </c>
      <c r="BX27" s="51">
        <v>8</v>
      </c>
      <c r="BY27" s="8">
        <v>3</v>
      </c>
      <c r="BZ27" s="8">
        <v>1</v>
      </c>
      <c r="CA27" s="6"/>
    </row>
    <row r="28" spans="1:79">
      <c r="A28">
        <v>24</v>
      </c>
      <c r="M28" s="11">
        <v>5</v>
      </c>
      <c r="N28" s="11">
        <v>39.810126582278478</v>
      </c>
      <c r="O28" s="11">
        <v>0</v>
      </c>
      <c r="P28" s="11">
        <v>4</v>
      </c>
      <c r="Q28" s="11">
        <v>0.8</v>
      </c>
      <c r="R28" s="11">
        <v>2.4</v>
      </c>
      <c r="S28" s="11">
        <v>2.4</v>
      </c>
      <c r="T28" s="11"/>
      <c r="U28" s="11">
        <v>8</v>
      </c>
      <c r="V28" s="11">
        <v>1.5</v>
      </c>
      <c r="W28" s="11">
        <v>8</v>
      </c>
      <c r="X28" s="11">
        <v>15</v>
      </c>
      <c r="Y28" s="11">
        <v>2</v>
      </c>
      <c r="Z28" s="11">
        <v>1</v>
      </c>
      <c r="AA28">
        <v>5</v>
      </c>
      <c r="AB28">
        <v>4</v>
      </c>
      <c r="AC28">
        <v>1</v>
      </c>
      <c r="AD28">
        <v>2</v>
      </c>
      <c r="AE28" s="7"/>
      <c r="AF28">
        <v>2</v>
      </c>
      <c r="AG28">
        <v>6</v>
      </c>
      <c r="AH28">
        <v>0</v>
      </c>
      <c r="AI28">
        <v>2</v>
      </c>
      <c r="AM28">
        <v>5</v>
      </c>
      <c r="AO28">
        <v>10</v>
      </c>
      <c r="AP28">
        <v>40</v>
      </c>
      <c r="AQ28">
        <v>73</v>
      </c>
      <c r="AR28">
        <v>61</v>
      </c>
      <c r="AS28">
        <v>69</v>
      </c>
      <c r="AT28">
        <v>24</v>
      </c>
      <c r="AU28">
        <v>35</v>
      </c>
      <c r="AW28">
        <v>21</v>
      </c>
      <c r="AX28">
        <v>9</v>
      </c>
      <c r="AY28">
        <v>1</v>
      </c>
      <c r="AZ28">
        <v>4</v>
      </c>
      <c r="BA28">
        <v>24</v>
      </c>
      <c r="BB28">
        <v>13</v>
      </c>
      <c r="BC28">
        <v>14</v>
      </c>
      <c r="BD28">
        <v>47</v>
      </c>
      <c r="BE28">
        <v>28</v>
      </c>
      <c r="BF28">
        <v>96</v>
      </c>
      <c r="BG28">
        <v>2</v>
      </c>
      <c r="BH28">
        <v>36</v>
      </c>
      <c r="BI28">
        <v>4</v>
      </c>
      <c r="BJ28">
        <v>14</v>
      </c>
      <c r="BK28">
        <v>16</v>
      </c>
      <c r="BL28">
        <v>2</v>
      </c>
      <c r="BM28" s="51">
        <v>27</v>
      </c>
      <c r="BN28" s="51">
        <v>1</v>
      </c>
      <c r="BO28" s="51">
        <v>4</v>
      </c>
      <c r="BP28" s="51">
        <v>11</v>
      </c>
      <c r="BR28" s="51">
        <v>1</v>
      </c>
      <c r="BS28" s="62">
        <v>12.2</v>
      </c>
      <c r="BT28" s="51">
        <v>9</v>
      </c>
      <c r="BU28" s="51">
        <v>15</v>
      </c>
      <c r="BV28" s="51">
        <v>8</v>
      </c>
      <c r="BW28" s="51">
        <v>28</v>
      </c>
      <c r="BX28" s="51">
        <v>21</v>
      </c>
      <c r="BY28" s="8">
        <v>2</v>
      </c>
      <c r="CA28" s="6"/>
    </row>
    <row r="29" spans="1:79">
      <c r="A29">
        <v>25</v>
      </c>
      <c r="M29" s="11">
        <v>6</v>
      </c>
      <c r="N29" s="11">
        <v>41.075949367088604</v>
      </c>
      <c r="O29" s="11">
        <v>0.8</v>
      </c>
      <c r="P29" s="11">
        <v>2.5</v>
      </c>
      <c r="Q29" s="11">
        <v>1.6</v>
      </c>
      <c r="R29" s="11">
        <v>0.8</v>
      </c>
      <c r="S29" s="11">
        <v>2.4</v>
      </c>
      <c r="T29" s="11"/>
      <c r="U29" s="11">
        <v>15</v>
      </c>
      <c r="V29" s="11">
        <v>2.5</v>
      </c>
      <c r="W29" s="11">
        <v>15</v>
      </c>
      <c r="X29" s="11">
        <v>23</v>
      </c>
      <c r="Y29" s="11">
        <v>2</v>
      </c>
      <c r="Z29" s="11">
        <v>2</v>
      </c>
      <c r="AA29">
        <v>5</v>
      </c>
      <c r="AB29">
        <v>11</v>
      </c>
      <c r="AC29">
        <v>1</v>
      </c>
      <c r="AD29">
        <v>1</v>
      </c>
      <c r="AE29" s="7"/>
      <c r="AF29">
        <v>0</v>
      </c>
      <c r="AG29">
        <v>6</v>
      </c>
      <c r="AH29">
        <v>0</v>
      </c>
      <c r="AI29">
        <v>4</v>
      </c>
      <c r="AM29">
        <v>7</v>
      </c>
      <c r="AO29">
        <v>10</v>
      </c>
      <c r="AP29">
        <v>45</v>
      </c>
      <c r="AQ29">
        <v>51</v>
      </c>
      <c r="AR29">
        <v>43</v>
      </c>
      <c r="AS29">
        <v>80</v>
      </c>
      <c r="AT29">
        <v>10</v>
      </c>
      <c r="AU29">
        <v>23</v>
      </c>
      <c r="AW29">
        <v>11</v>
      </c>
      <c r="AX29">
        <v>8</v>
      </c>
      <c r="AY29">
        <v>1</v>
      </c>
      <c r="AZ29">
        <v>2</v>
      </c>
      <c r="BA29">
        <v>33</v>
      </c>
      <c r="BB29">
        <v>9</v>
      </c>
      <c r="BC29">
        <v>11</v>
      </c>
      <c r="BD29">
        <v>36</v>
      </c>
      <c r="BE29">
        <v>21</v>
      </c>
      <c r="BF29">
        <v>54</v>
      </c>
      <c r="BG29">
        <v>6</v>
      </c>
      <c r="BH29">
        <v>39</v>
      </c>
      <c r="BI29">
        <v>1</v>
      </c>
      <c r="BJ29">
        <v>4</v>
      </c>
      <c r="BK29">
        <v>13</v>
      </c>
      <c r="BL29">
        <v>8</v>
      </c>
      <c r="BM29" s="51">
        <v>32</v>
      </c>
      <c r="BN29" s="51">
        <v>3</v>
      </c>
      <c r="BO29" s="51">
        <v>2</v>
      </c>
      <c r="BP29" s="51">
        <v>6</v>
      </c>
      <c r="BR29" s="51">
        <v>3</v>
      </c>
      <c r="BS29" s="62">
        <v>7</v>
      </c>
      <c r="BT29" s="51">
        <v>5</v>
      </c>
      <c r="BU29" s="51">
        <v>9</v>
      </c>
      <c r="BV29" s="51">
        <v>12</v>
      </c>
      <c r="BW29" s="51">
        <v>15</v>
      </c>
      <c r="BX29" s="51">
        <v>15</v>
      </c>
      <c r="BY29" s="8">
        <v>1</v>
      </c>
      <c r="CA29" s="6"/>
    </row>
    <row r="30" spans="1:79">
      <c r="A30">
        <v>26</v>
      </c>
      <c r="M30" s="11">
        <v>11</v>
      </c>
      <c r="N30" s="11">
        <v>49.240506329113927</v>
      </c>
      <c r="O30" s="11">
        <v>1.6</v>
      </c>
      <c r="P30" s="11">
        <v>1.5</v>
      </c>
      <c r="Q30" s="11">
        <v>2.4</v>
      </c>
      <c r="R30" s="11">
        <v>0</v>
      </c>
      <c r="S30" s="11">
        <v>0.8</v>
      </c>
      <c r="T30" s="11"/>
      <c r="U30" s="11">
        <v>23</v>
      </c>
      <c r="V30" s="11">
        <v>3.5</v>
      </c>
      <c r="W30" s="11">
        <v>23</v>
      </c>
      <c r="X30" s="11">
        <v>28.702531645569621</v>
      </c>
      <c r="Y30" s="11">
        <v>1</v>
      </c>
      <c r="Z30" s="11">
        <v>3</v>
      </c>
      <c r="AA30">
        <v>2</v>
      </c>
      <c r="AB30">
        <v>6</v>
      </c>
      <c r="AC30">
        <v>8</v>
      </c>
      <c r="AD30">
        <v>1</v>
      </c>
      <c r="AE30" s="7"/>
      <c r="AF30">
        <v>0</v>
      </c>
      <c r="AG30">
        <v>8</v>
      </c>
      <c r="AH30">
        <v>1</v>
      </c>
      <c r="AI30">
        <v>2</v>
      </c>
      <c r="AM30">
        <v>11</v>
      </c>
      <c r="AO30">
        <v>9</v>
      </c>
      <c r="AP30">
        <v>25</v>
      </c>
      <c r="AQ30">
        <v>55</v>
      </c>
      <c r="AR30">
        <v>34</v>
      </c>
      <c r="AS30">
        <v>62</v>
      </c>
      <c r="AT30">
        <v>11</v>
      </c>
      <c r="AU30">
        <v>34</v>
      </c>
      <c r="AW30">
        <v>7</v>
      </c>
      <c r="AX30">
        <v>1</v>
      </c>
      <c r="AY30">
        <v>0</v>
      </c>
      <c r="AZ30">
        <v>3</v>
      </c>
      <c r="BA30">
        <v>31</v>
      </c>
      <c r="BB30">
        <v>8</v>
      </c>
      <c r="BC30">
        <v>12</v>
      </c>
      <c r="BD30">
        <v>44</v>
      </c>
      <c r="BE30">
        <v>18</v>
      </c>
      <c r="BF30">
        <v>22</v>
      </c>
      <c r="BG30">
        <v>2</v>
      </c>
      <c r="BH30">
        <v>43</v>
      </c>
      <c r="BI30">
        <v>1</v>
      </c>
      <c r="BJ30">
        <v>3</v>
      </c>
      <c r="BK30">
        <v>15</v>
      </c>
      <c r="BL30">
        <v>13</v>
      </c>
      <c r="BM30" s="51">
        <v>20</v>
      </c>
      <c r="BN30" s="51">
        <v>0</v>
      </c>
      <c r="BO30" s="51">
        <v>1</v>
      </c>
      <c r="BP30" s="51">
        <v>6</v>
      </c>
      <c r="BR30" s="51">
        <v>0</v>
      </c>
      <c r="BS30" s="62">
        <v>3</v>
      </c>
      <c r="BT30" s="51">
        <v>1</v>
      </c>
      <c r="BU30" s="51">
        <v>5</v>
      </c>
      <c r="BV30" s="51">
        <v>11</v>
      </c>
      <c r="BW30" s="51">
        <v>12</v>
      </c>
      <c r="BX30" s="51">
        <v>12</v>
      </c>
      <c r="CA30" s="6"/>
    </row>
    <row r="31" spans="1:79">
      <c r="A31">
        <v>27</v>
      </c>
      <c r="M31" s="11">
        <v>23</v>
      </c>
      <c r="N31" s="11">
        <v>57.405063291139243</v>
      </c>
      <c r="O31" s="11">
        <v>2.4</v>
      </c>
      <c r="P31" s="11">
        <v>1.5</v>
      </c>
      <c r="Q31" s="11">
        <v>2.4</v>
      </c>
      <c r="R31" s="11">
        <v>0.8</v>
      </c>
      <c r="S31" s="11">
        <v>0</v>
      </c>
      <c r="T31" s="11"/>
      <c r="U31" s="11">
        <v>35</v>
      </c>
      <c r="V31" s="11">
        <v>5.5</v>
      </c>
      <c r="W31" s="11">
        <v>35</v>
      </c>
      <c r="X31" s="11">
        <v>22.294303797468356</v>
      </c>
      <c r="Y31" s="11">
        <v>0</v>
      </c>
      <c r="Z31" s="11">
        <v>4</v>
      </c>
      <c r="AA31">
        <v>0</v>
      </c>
      <c r="AB31">
        <v>4</v>
      </c>
      <c r="AC31">
        <v>8</v>
      </c>
      <c r="AD31">
        <v>1</v>
      </c>
      <c r="AE31" s="7"/>
      <c r="AF31">
        <v>0</v>
      </c>
      <c r="AG31">
        <v>6</v>
      </c>
      <c r="AH31">
        <v>0</v>
      </c>
      <c r="AI31">
        <v>2</v>
      </c>
      <c r="AL31">
        <v>1</v>
      </c>
      <c r="AM31">
        <v>23</v>
      </c>
      <c r="AO31">
        <v>7</v>
      </c>
      <c r="AP31">
        <v>23</v>
      </c>
      <c r="AQ31">
        <v>36</v>
      </c>
      <c r="AR31">
        <v>23</v>
      </c>
      <c r="AS31">
        <v>34</v>
      </c>
      <c r="AT31">
        <v>7</v>
      </c>
      <c r="AU31">
        <v>30</v>
      </c>
      <c r="AW31">
        <v>6</v>
      </c>
      <c r="AX31">
        <v>0</v>
      </c>
      <c r="AY31">
        <v>1</v>
      </c>
      <c r="AZ31">
        <v>1</v>
      </c>
      <c r="BA31">
        <v>19</v>
      </c>
      <c r="BB31">
        <v>12</v>
      </c>
      <c r="BC31">
        <v>9</v>
      </c>
      <c r="BD31">
        <v>27</v>
      </c>
      <c r="BE31">
        <v>25</v>
      </c>
      <c r="BF31">
        <v>11</v>
      </c>
      <c r="BG31">
        <v>4</v>
      </c>
      <c r="BH31">
        <v>29</v>
      </c>
      <c r="BI31">
        <v>2</v>
      </c>
      <c r="BJ31">
        <v>5</v>
      </c>
      <c r="BK31">
        <v>25</v>
      </c>
      <c r="BL31">
        <v>13</v>
      </c>
      <c r="BM31" s="51">
        <v>17</v>
      </c>
      <c r="BN31" s="51">
        <v>2</v>
      </c>
      <c r="BP31" s="51">
        <v>7</v>
      </c>
      <c r="BQ31" s="51">
        <v>1</v>
      </c>
      <c r="BR31" s="51">
        <v>2</v>
      </c>
      <c r="BS31" s="62">
        <v>2</v>
      </c>
      <c r="BT31" s="51"/>
      <c r="BU31" s="51">
        <v>1</v>
      </c>
      <c r="BV31" s="51">
        <v>9</v>
      </c>
      <c r="BW31" s="51">
        <v>9</v>
      </c>
      <c r="BX31" s="51">
        <v>6</v>
      </c>
      <c r="CA31" s="6"/>
    </row>
    <row r="32" spans="1:79">
      <c r="A32">
        <v>28</v>
      </c>
      <c r="M32" s="11">
        <v>32</v>
      </c>
      <c r="N32" s="11">
        <v>44.588607594936711</v>
      </c>
      <c r="O32" s="11">
        <v>2.4</v>
      </c>
      <c r="P32" s="11">
        <v>2</v>
      </c>
      <c r="Q32" s="11">
        <v>2.4</v>
      </c>
      <c r="R32" s="11">
        <v>1</v>
      </c>
      <c r="S32" s="11">
        <v>0.8</v>
      </c>
      <c r="T32" s="11"/>
      <c r="U32" s="11">
        <v>22.294303797468356</v>
      </c>
      <c r="V32" s="11">
        <v>11.5</v>
      </c>
      <c r="W32" s="11">
        <v>26</v>
      </c>
      <c r="X32" s="11">
        <v>17</v>
      </c>
      <c r="Y32" s="11">
        <v>3</v>
      </c>
      <c r="Z32" s="11">
        <v>3</v>
      </c>
      <c r="AA32">
        <v>1</v>
      </c>
      <c r="AB32">
        <v>2</v>
      </c>
      <c r="AC32">
        <v>3</v>
      </c>
      <c r="AD32">
        <v>0</v>
      </c>
      <c r="AE32" s="7"/>
      <c r="AF32">
        <v>0</v>
      </c>
      <c r="AG32">
        <v>4</v>
      </c>
      <c r="AH32">
        <v>0</v>
      </c>
      <c r="AI32">
        <v>1</v>
      </c>
      <c r="AL32">
        <v>0</v>
      </c>
      <c r="AM32">
        <v>32</v>
      </c>
      <c r="AO32">
        <v>14</v>
      </c>
      <c r="AP32">
        <v>9</v>
      </c>
      <c r="AQ32">
        <v>13</v>
      </c>
      <c r="AR32">
        <v>13</v>
      </c>
      <c r="AS32">
        <v>14</v>
      </c>
      <c r="AT32">
        <v>12</v>
      </c>
      <c r="AU32">
        <v>19</v>
      </c>
      <c r="AW32">
        <v>8</v>
      </c>
      <c r="AX32">
        <v>6</v>
      </c>
      <c r="AY32">
        <v>0</v>
      </c>
      <c r="AZ32">
        <v>1</v>
      </c>
      <c r="BA32">
        <v>18</v>
      </c>
      <c r="BB32">
        <v>14</v>
      </c>
      <c r="BC32">
        <v>11</v>
      </c>
      <c r="BD32">
        <v>17</v>
      </c>
      <c r="BE32">
        <v>25</v>
      </c>
      <c r="BF32">
        <v>17</v>
      </c>
      <c r="BG32">
        <v>3</v>
      </c>
      <c r="BH32">
        <v>26</v>
      </c>
      <c r="BI32">
        <v>4</v>
      </c>
      <c r="BJ32">
        <v>10</v>
      </c>
      <c r="BK32">
        <v>26</v>
      </c>
      <c r="BL32">
        <v>11</v>
      </c>
      <c r="BM32" s="51">
        <v>19</v>
      </c>
      <c r="BN32" s="51">
        <v>0</v>
      </c>
      <c r="BP32" s="51">
        <v>12</v>
      </c>
      <c r="BQ32" s="51">
        <v>6</v>
      </c>
      <c r="BR32" s="51">
        <v>0</v>
      </c>
      <c r="BS32" s="62">
        <v>1</v>
      </c>
      <c r="BT32" s="51"/>
      <c r="BU32" s="51">
        <v>1</v>
      </c>
      <c r="BV32" s="51">
        <v>9</v>
      </c>
      <c r="BW32" s="51">
        <v>4</v>
      </c>
      <c r="BX32" s="51">
        <v>9</v>
      </c>
      <c r="CA32" s="6"/>
    </row>
    <row r="33" spans="1:79">
      <c r="A33">
        <v>29</v>
      </c>
      <c r="M33" s="11">
        <v>32</v>
      </c>
      <c r="N33" s="11">
        <v>34.335443037974684</v>
      </c>
      <c r="O33" s="11">
        <v>2.4</v>
      </c>
      <c r="P33" s="11">
        <v>1.5</v>
      </c>
      <c r="Q33" s="11">
        <v>1.6</v>
      </c>
      <c r="R33" s="11">
        <v>0</v>
      </c>
      <c r="S33" s="11">
        <v>0</v>
      </c>
      <c r="T33" s="11"/>
      <c r="U33" s="11">
        <v>15</v>
      </c>
      <c r="V33" s="11">
        <v>16</v>
      </c>
      <c r="W33" s="11">
        <v>15</v>
      </c>
      <c r="X33" s="11">
        <v>7.3734177215189876</v>
      </c>
      <c r="Y33" s="11">
        <v>0</v>
      </c>
      <c r="Z33" s="11">
        <v>2</v>
      </c>
      <c r="AA33">
        <v>0</v>
      </c>
      <c r="AB33">
        <v>1</v>
      </c>
      <c r="AC33">
        <v>5</v>
      </c>
      <c r="AD33">
        <v>4</v>
      </c>
      <c r="AE33" s="7"/>
      <c r="AF33">
        <v>1</v>
      </c>
      <c r="AG33">
        <v>7</v>
      </c>
      <c r="AH33">
        <v>0</v>
      </c>
      <c r="AI33">
        <v>10</v>
      </c>
      <c r="AL33">
        <v>0</v>
      </c>
      <c r="AM33">
        <v>27</v>
      </c>
      <c r="AO33">
        <v>6</v>
      </c>
      <c r="AP33">
        <v>10</v>
      </c>
      <c r="AQ33">
        <v>7</v>
      </c>
      <c r="AR33">
        <v>12</v>
      </c>
      <c r="AS33">
        <v>15</v>
      </c>
      <c r="AT33">
        <v>8</v>
      </c>
      <c r="AU33">
        <v>19</v>
      </c>
      <c r="AW33">
        <v>5</v>
      </c>
      <c r="AX33">
        <v>7</v>
      </c>
      <c r="AY33">
        <v>0</v>
      </c>
      <c r="AZ33">
        <v>2</v>
      </c>
      <c r="BA33">
        <v>21</v>
      </c>
      <c r="BB33">
        <v>18</v>
      </c>
      <c r="BC33">
        <v>19</v>
      </c>
      <c r="BD33">
        <v>13</v>
      </c>
      <c r="BE33">
        <v>25</v>
      </c>
      <c r="BF33">
        <v>2</v>
      </c>
      <c r="BG33">
        <v>4</v>
      </c>
      <c r="BH33">
        <v>25</v>
      </c>
      <c r="BI33">
        <v>9</v>
      </c>
      <c r="BJ33">
        <v>15</v>
      </c>
      <c r="BK33">
        <v>13</v>
      </c>
      <c r="BL33">
        <v>21</v>
      </c>
      <c r="BM33" s="51">
        <v>9</v>
      </c>
      <c r="BN33" s="51">
        <v>1</v>
      </c>
      <c r="BP33" s="51">
        <v>13</v>
      </c>
      <c r="BQ33" s="51">
        <v>15</v>
      </c>
      <c r="BR33" s="51">
        <v>1</v>
      </c>
      <c r="BS33" s="51"/>
      <c r="BT33" s="51"/>
      <c r="BU33" s="51">
        <v>0</v>
      </c>
      <c r="BV33" s="51">
        <v>6</v>
      </c>
      <c r="BW33" s="51">
        <v>3</v>
      </c>
      <c r="BX33" s="51">
        <v>10</v>
      </c>
      <c r="CA33" s="6"/>
    </row>
    <row r="34" spans="1:79">
      <c r="A34">
        <v>30</v>
      </c>
      <c r="M34" s="11">
        <v>23</v>
      </c>
      <c r="N34" s="11">
        <v>14.746835443037975</v>
      </c>
      <c r="O34" s="11">
        <v>1.6</v>
      </c>
      <c r="P34" s="11">
        <v>1</v>
      </c>
      <c r="Q34" s="11">
        <v>1.179746835443038</v>
      </c>
      <c r="R34" s="11">
        <v>0</v>
      </c>
      <c r="S34" s="11">
        <v>0</v>
      </c>
      <c r="T34" s="11"/>
      <c r="U34" s="11">
        <v>7.3734177215189876</v>
      </c>
      <c r="V34" s="11">
        <v>16</v>
      </c>
      <c r="W34" s="11">
        <v>7.3734177215189876</v>
      </c>
      <c r="X34" s="11">
        <v>5.8069620253164551</v>
      </c>
      <c r="Y34" s="11">
        <v>0</v>
      </c>
      <c r="Z34" s="11">
        <v>1.4746835443037976</v>
      </c>
      <c r="AA34">
        <v>0</v>
      </c>
      <c r="AB34">
        <v>3</v>
      </c>
      <c r="AC34">
        <v>4</v>
      </c>
      <c r="AD34">
        <v>0</v>
      </c>
      <c r="AE34" s="7"/>
      <c r="AF34">
        <v>2</v>
      </c>
      <c r="AG34">
        <v>6</v>
      </c>
      <c r="AH34">
        <v>0</v>
      </c>
      <c r="AI34">
        <v>12</v>
      </c>
      <c r="AL34">
        <v>2</v>
      </c>
      <c r="AM34">
        <v>28</v>
      </c>
      <c r="AO34">
        <v>11</v>
      </c>
      <c r="AP34">
        <v>9</v>
      </c>
      <c r="AQ34">
        <v>12</v>
      </c>
      <c r="AR34">
        <v>7</v>
      </c>
      <c r="AS34">
        <v>4</v>
      </c>
      <c r="AT34">
        <v>6</v>
      </c>
      <c r="AU34">
        <v>18</v>
      </c>
      <c r="AW34">
        <v>9</v>
      </c>
      <c r="AX34">
        <v>5</v>
      </c>
      <c r="AY34">
        <v>2</v>
      </c>
      <c r="AZ34">
        <v>5</v>
      </c>
      <c r="BA34">
        <v>20</v>
      </c>
      <c r="BB34">
        <v>27</v>
      </c>
      <c r="BC34">
        <v>17</v>
      </c>
      <c r="BD34">
        <v>19</v>
      </c>
      <c r="BE34">
        <v>24</v>
      </c>
      <c r="BF34">
        <v>6</v>
      </c>
      <c r="BG34">
        <v>7</v>
      </c>
      <c r="BH34">
        <v>19</v>
      </c>
      <c r="BI34">
        <v>18</v>
      </c>
      <c r="BJ34">
        <v>15</v>
      </c>
      <c r="BK34">
        <v>15</v>
      </c>
      <c r="BL34">
        <v>13</v>
      </c>
      <c r="BM34" s="51">
        <v>6</v>
      </c>
      <c r="BN34" s="51">
        <v>0</v>
      </c>
      <c r="BP34" s="51">
        <v>18</v>
      </c>
      <c r="BQ34" s="51">
        <v>16</v>
      </c>
      <c r="BR34" s="51">
        <v>0</v>
      </c>
      <c r="BS34" s="51"/>
      <c r="BT34" s="51"/>
      <c r="BU34" s="51">
        <v>0</v>
      </c>
      <c r="BV34" s="51">
        <v>9</v>
      </c>
      <c r="BW34" s="51">
        <v>2</v>
      </c>
      <c r="BX34" s="51">
        <v>7</v>
      </c>
      <c r="CA34" s="6"/>
    </row>
    <row r="35" spans="1:79">
      <c r="A35">
        <v>31</v>
      </c>
      <c r="M35" s="11">
        <v>19</v>
      </c>
      <c r="N35" s="11">
        <v>11.61392405063291</v>
      </c>
      <c r="O35" s="11">
        <v>1.179746835443038</v>
      </c>
      <c r="P35" s="11">
        <v>0.5</v>
      </c>
      <c r="Q35" s="11">
        <v>1.858227848101266</v>
      </c>
      <c r="R35" s="11">
        <v>1.6</v>
      </c>
      <c r="S35" s="11">
        <v>0</v>
      </c>
      <c r="T35" s="11"/>
      <c r="U35" s="11">
        <v>5.8069620253164551</v>
      </c>
      <c r="V35" s="11">
        <v>14</v>
      </c>
      <c r="W35" s="11">
        <v>5.8069620253164551</v>
      </c>
      <c r="X35" s="11">
        <v>5.1186708860759484</v>
      </c>
      <c r="Y35" s="11">
        <v>0</v>
      </c>
      <c r="Z35" s="11">
        <v>2.3227848101265822</v>
      </c>
      <c r="AA35">
        <v>0</v>
      </c>
      <c r="AB35">
        <v>4</v>
      </c>
      <c r="AC35">
        <v>3</v>
      </c>
      <c r="AD35">
        <v>1</v>
      </c>
      <c r="AE35" s="7"/>
      <c r="AF35">
        <v>2</v>
      </c>
      <c r="AG35">
        <v>9</v>
      </c>
      <c r="AH35">
        <v>2</v>
      </c>
      <c r="AI35">
        <v>10</v>
      </c>
      <c r="AL35">
        <v>1</v>
      </c>
      <c r="AM35">
        <v>19</v>
      </c>
      <c r="AO35">
        <v>13</v>
      </c>
      <c r="AP35">
        <v>9</v>
      </c>
      <c r="AQ35">
        <v>5</v>
      </c>
      <c r="AR35">
        <v>5</v>
      </c>
      <c r="AS35">
        <v>4</v>
      </c>
      <c r="AT35">
        <v>10</v>
      </c>
      <c r="AU35">
        <v>9</v>
      </c>
      <c r="AW35">
        <v>8</v>
      </c>
      <c r="AX35">
        <v>13</v>
      </c>
      <c r="AY35">
        <v>2</v>
      </c>
      <c r="AZ35">
        <v>4</v>
      </c>
      <c r="BA35">
        <v>15</v>
      </c>
      <c r="BB35">
        <v>18</v>
      </c>
      <c r="BC35">
        <v>21</v>
      </c>
      <c r="BD35">
        <v>9</v>
      </c>
      <c r="BE35">
        <v>18</v>
      </c>
      <c r="BF35">
        <v>4</v>
      </c>
      <c r="BG35">
        <v>7</v>
      </c>
      <c r="BH35">
        <v>16</v>
      </c>
      <c r="BI35">
        <v>11</v>
      </c>
      <c r="BJ35">
        <v>13</v>
      </c>
      <c r="BK35">
        <v>15</v>
      </c>
      <c r="BL35">
        <v>17</v>
      </c>
      <c r="BM35" s="51">
        <v>5</v>
      </c>
      <c r="BN35" s="51">
        <v>0</v>
      </c>
      <c r="BP35" s="51">
        <v>11</v>
      </c>
      <c r="BQ35" s="51">
        <v>20</v>
      </c>
      <c r="BR35" s="51">
        <v>1</v>
      </c>
      <c r="BS35" s="51"/>
      <c r="BT35" s="51"/>
      <c r="BU35" s="51">
        <v>0</v>
      </c>
      <c r="BV35" s="51">
        <v>9</v>
      </c>
      <c r="BW35" s="51">
        <v>1</v>
      </c>
      <c r="BX35" s="51">
        <v>6</v>
      </c>
      <c r="CA35" s="6"/>
    </row>
    <row r="36" spans="1:79">
      <c r="A36">
        <v>32</v>
      </c>
      <c r="M36" s="11">
        <v>15</v>
      </c>
      <c r="N36" s="11">
        <v>10.237341772151897</v>
      </c>
      <c r="O36" s="11">
        <v>1.858227848101266</v>
      </c>
      <c r="P36" s="11">
        <v>0.5</v>
      </c>
      <c r="Q36" s="11">
        <v>1.6379746835443036</v>
      </c>
      <c r="R36" s="11">
        <v>4</v>
      </c>
      <c r="S36" s="11">
        <v>3</v>
      </c>
      <c r="T36" s="11"/>
      <c r="U36" s="11">
        <v>5.1186708860759484</v>
      </c>
      <c r="V36" s="11">
        <v>9.5</v>
      </c>
      <c r="W36" s="11">
        <v>5.1186708860759484</v>
      </c>
      <c r="X36" s="11">
        <v>6.4873417721518987</v>
      </c>
      <c r="Y36" s="11">
        <v>2</v>
      </c>
      <c r="Z36" s="11">
        <v>2.0474683544303796</v>
      </c>
      <c r="AA36">
        <v>3</v>
      </c>
      <c r="AB36">
        <v>6</v>
      </c>
      <c r="AC36">
        <v>3</v>
      </c>
      <c r="AD36">
        <v>5</v>
      </c>
      <c r="AE36" s="7"/>
      <c r="AF36">
        <v>2</v>
      </c>
      <c r="AG36">
        <v>9</v>
      </c>
      <c r="AH36">
        <v>8</v>
      </c>
      <c r="AI36">
        <v>12</v>
      </c>
      <c r="AL36">
        <v>5</v>
      </c>
      <c r="AM36">
        <v>17</v>
      </c>
      <c r="AO36">
        <v>20</v>
      </c>
      <c r="AP36">
        <v>8</v>
      </c>
      <c r="AQ36">
        <v>8</v>
      </c>
      <c r="AR36">
        <v>7</v>
      </c>
      <c r="AS36">
        <v>5</v>
      </c>
      <c r="AT36">
        <v>13</v>
      </c>
      <c r="AU36">
        <v>10</v>
      </c>
      <c r="AW36">
        <v>11</v>
      </c>
      <c r="AX36">
        <v>5</v>
      </c>
      <c r="AY36">
        <v>3</v>
      </c>
      <c r="AZ36">
        <v>8</v>
      </c>
      <c r="BA36">
        <v>18</v>
      </c>
      <c r="BB36">
        <v>20</v>
      </c>
      <c r="BC36">
        <v>26</v>
      </c>
      <c r="BD36">
        <v>14</v>
      </c>
      <c r="BE36">
        <v>9</v>
      </c>
      <c r="BF36">
        <v>6</v>
      </c>
      <c r="BG36">
        <v>12</v>
      </c>
      <c r="BH36">
        <v>11</v>
      </c>
      <c r="BI36">
        <v>12</v>
      </c>
      <c r="BJ36">
        <v>14</v>
      </c>
      <c r="BK36">
        <v>12</v>
      </c>
      <c r="BL36">
        <v>13</v>
      </c>
      <c r="BM36" s="51">
        <v>1</v>
      </c>
      <c r="BN36" s="51">
        <v>0</v>
      </c>
      <c r="BP36" s="51">
        <v>5</v>
      </c>
      <c r="BQ36" s="51">
        <v>18</v>
      </c>
      <c r="BR36" s="51">
        <v>1</v>
      </c>
      <c r="BS36" s="51"/>
      <c r="BT36" s="51"/>
      <c r="BU36" s="51">
        <v>0</v>
      </c>
      <c r="BV36" s="51">
        <v>6</v>
      </c>
      <c r="BW36" s="51">
        <v>0</v>
      </c>
      <c r="BX36" s="51">
        <v>5</v>
      </c>
      <c r="CA36" s="6"/>
    </row>
    <row r="37" spans="1:79">
      <c r="A37">
        <v>33</v>
      </c>
      <c r="M37" s="11">
        <v>9</v>
      </c>
      <c r="N37" s="11">
        <v>10</v>
      </c>
      <c r="O37" s="11">
        <v>1.6379746835443036</v>
      </c>
      <c r="P37" s="11">
        <v>1</v>
      </c>
      <c r="Q37" s="11">
        <v>2.0759493670886076</v>
      </c>
      <c r="R37" s="11">
        <v>6.4</v>
      </c>
      <c r="S37" s="11">
        <v>5</v>
      </c>
      <c r="T37" s="11"/>
      <c r="U37" s="11">
        <v>6.4873417721518987</v>
      </c>
      <c r="V37" s="11">
        <v>8.5</v>
      </c>
      <c r="W37" s="11">
        <v>6.4873417721518987</v>
      </c>
      <c r="X37" s="11">
        <v>2.3496835443037973</v>
      </c>
      <c r="Y37" s="11">
        <v>5</v>
      </c>
      <c r="Z37" s="11">
        <v>2.5949367088607596</v>
      </c>
      <c r="AA37">
        <v>6</v>
      </c>
      <c r="AB37">
        <v>13</v>
      </c>
      <c r="AC37">
        <v>8</v>
      </c>
      <c r="AD37">
        <v>7</v>
      </c>
      <c r="AE37" s="7"/>
      <c r="AF37">
        <v>7</v>
      </c>
      <c r="AG37">
        <v>11</v>
      </c>
      <c r="AH37">
        <v>4</v>
      </c>
      <c r="AI37">
        <v>7</v>
      </c>
      <c r="AL37">
        <v>3</v>
      </c>
      <c r="AM37">
        <v>14</v>
      </c>
      <c r="AO37">
        <v>10</v>
      </c>
      <c r="AP37">
        <v>11</v>
      </c>
      <c r="AQ37">
        <v>3</v>
      </c>
      <c r="AR37">
        <v>4</v>
      </c>
      <c r="AS37">
        <v>5</v>
      </c>
      <c r="AT37">
        <v>13</v>
      </c>
      <c r="AU37">
        <v>11</v>
      </c>
      <c r="AW37">
        <v>6</v>
      </c>
      <c r="AX37">
        <v>8</v>
      </c>
      <c r="AY37">
        <v>6</v>
      </c>
      <c r="AZ37">
        <v>12</v>
      </c>
      <c r="BA37">
        <v>14</v>
      </c>
      <c r="BB37">
        <v>28</v>
      </c>
      <c r="BC37">
        <v>18</v>
      </c>
      <c r="BD37">
        <v>10</v>
      </c>
      <c r="BE37">
        <v>15</v>
      </c>
      <c r="BF37">
        <v>4</v>
      </c>
      <c r="BG37">
        <v>8</v>
      </c>
      <c r="BH37">
        <v>5</v>
      </c>
      <c r="BI37">
        <v>16</v>
      </c>
      <c r="BJ37">
        <v>7</v>
      </c>
      <c r="BK37">
        <v>10</v>
      </c>
      <c r="BL37">
        <v>17</v>
      </c>
      <c r="BM37" s="51">
        <v>0</v>
      </c>
      <c r="BN37" s="51">
        <v>1</v>
      </c>
      <c r="BP37" s="51">
        <v>11</v>
      </c>
      <c r="BQ37" s="51">
        <v>12</v>
      </c>
      <c r="BR37" s="51">
        <v>0</v>
      </c>
      <c r="BS37" s="51"/>
      <c r="BT37" s="51"/>
      <c r="BU37" s="51">
        <v>1</v>
      </c>
      <c r="BV37" s="51">
        <v>4</v>
      </c>
      <c r="BW37" s="51">
        <v>0</v>
      </c>
      <c r="BX37" s="51">
        <v>4</v>
      </c>
      <c r="CA37" s="6"/>
    </row>
    <row r="38" spans="1:79">
      <c r="A38">
        <v>34</v>
      </c>
      <c r="M38" s="11">
        <v>8</v>
      </c>
      <c r="N38" s="11">
        <v>4.6993670886075947</v>
      </c>
      <c r="O38" s="11">
        <v>2.0759493670886076</v>
      </c>
      <c r="P38" s="11">
        <v>1.5</v>
      </c>
      <c r="Q38" s="11">
        <v>3.759493670886076</v>
      </c>
      <c r="R38" s="11">
        <v>8</v>
      </c>
      <c r="S38" s="11">
        <v>6.4</v>
      </c>
      <c r="T38" s="11"/>
      <c r="U38" s="11">
        <v>2.3496835443037973</v>
      </c>
      <c r="V38" s="11">
        <v>7</v>
      </c>
      <c r="W38" s="11">
        <v>2.3496835443037973</v>
      </c>
      <c r="X38" s="11">
        <v>3.534018987341772</v>
      </c>
      <c r="Y38" s="11">
        <v>9</v>
      </c>
      <c r="Z38" s="11">
        <v>4.6993670886075947</v>
      </c>
      <c r="AA38">
        <v>11</v>
      </c>
      <c r="AB38">
        <v>18</v>
      </c>
      <c r="AC38">
        <v>9</v>
      </c>
      <c r="AD38">
        <v>11</v>
      </c>
      <c r="AE38" s="7"/>
      <c r="AF38">
        <v>18</v>
      </c>
      <c r="AG38">
        <v>9</v>
      </c>
      <c r="AH38">
        <v>4</v>
      </c>
      <c r="AI38">
        <v>18</v>
      </c>
      <c r="AL38">
        <v>11</v>
      </c>
      <c r="AM38">
        <v>8</v>
      </c>
      <c r="AO38">
        <v>11</v>
      </c>
      <c r="AP38">
        <v>15</v>
      </c>
      <c r="AQ38">
        <v>2</v>
      </c>
      <c r="AR38">
        <v>0</v>
      </c>
      <c r="AS38">
        <v>3</v>
      </c>
      <c r="AT38">
        <v>13</v>
      </c>
      <c r="AU38">
        <v>7</v>
      </c>
      <c r="AW38">
        <v>13</v>
      </c>
      <c r="AX38">
        <v>15</v>
      </c>
      <c r="AY38">
        <v>7</v>
      </c>
      <c r="AZ38">
        <v>10</v>
      </c>
      <c r="BA38">
        <v>12</v>
      </c>
      <c r="BB38">
        <v>15</v>
      </c>
      <c r="BC38">
        <v>19</v>
      </c>
      <c r="BD38">
        <v>10</v>
      </c>
      <c r="BE38">
        <v>12</v>
      </c>
      <c r="BF38">
        <v>4</v>
      </c>
      <c r="BG38">
        <v>7</v>
      </c>
      <c r="BH38">
        <v>5</v>
      </c>
      <c r="BI38">
        <v>6</v>
      </c>
      <c r="BJ38">
        <v>10</v>
      </c>
      <c r="BK38">
        <v>18</v>
      </c>
      <c r="BL38">
        <v>15</v>
      </c>
      <c r="BM38" s="51">
        <v>1</v>
      </c>
      <c r="BP38" s="51">
        <v>12</v>
      </c>
      <c r="BQ38" s="51">
        <v>9</v>
      </c>
      <c r="BR38" s="51">
        <v>0</v>
      </c>
      <c r="BW38" s="51">
        <v>1</v>
      </c>
      <c r="BX38" s="51">
        <v>2</v>
      </c>
      <c r="CA38" s="6"/>
    </row>
    <row r="39" spans="1:79">
      <c r="A39">
        <v>35</v>
      </c>
      <c r="M39" s="11">
        <v>5</v>
      </c>
      <c r="N39" s="11">
        <v>7.068037974683544</v>
      </c>
      <c r="O39" s="11">
        <v>3.759493670886076</v>
      </c>
      <c r="P39" s="11">
        <v>1</v>
      </c>
      <c r="Q39" s="11">
        <v>7.5392405063291141</v>
      </c>
      <c r="R39" s="11">
        <v>9.6</v>
      </c>
      <c r="S39" s="11">
        <v>8</v>
      </c>
      <c r="T39" s="11"/>
      <c r="U39" s="11">
        <v>3.534018987341772</v>
      </c>
      <c r="V39" s="11">
        <v>4</v>
      </c>
      <c r="W39" s="11">
        <v>3.534018987341772</v>
      </c>
      <c r="X39" s="11">
        <v>4</v>
      </c>
      <c r="Y39" s="11">
        <v>10</v>
      </c>
      <c r="Z39" s="11">
        <v>9.424050632911392</v>
      </c>
      <c r="AA39">
        <v>16</v>
      </c>
      <c r="AB39">
        <v>18</v>
      </c>
      <c r="AC39">
        <v>9</v>
      </c>
      <c r="AD39">
        <v>21</v>
      </c>
      <c r="AE39" s="7"/>
      <c r="AF39">
        <v>6</v>
      </c>
      <c r="AG39">
        <v>5</v>
      </c>
      <c r="AH39">
        <v>8</v>
      </c>
      <c r="AI39">
        <v>8</v>
      </c>
      <c r="AL39">
        <v>9</v>
      </c>
      <c r="AM39">
        <v>5</v>
      </c>
      <c r="AO39">
        <v>7</v>
      </c>
      <c r="AP39">
        <v>2</v>
      </c>
      <c r="AQ39">
        <v>9</v>
      </c>
      <c r="AR39">
        <v>6</v>
      </c>
      <c r="AS39">
        <v>3</v>
      </c>
      <c r="AT39">
        <v>15</v>
      </c>
      <c r="AU39">
        <v>9</v>
      </c>
      <c r="AW39">
        <v>15</v>
      </c>
      <c r="AX39">
        <v>17</v>
      </c>
      <c r="AY39">
        <v>11</v>
      </c>
      <c r="AZ39">
        <v>14</v>
      </c>
      <c r="BA39">
        <v>6</v>
      </c>
      <c r="BB39">
        <v>12</v>
      </c>
      <c r="BC39">
        <v>13</v>
      </c>
      <c r="BD39">
        <v>8</v>
      </c>
      <c r="BE39">
        <v>12</v>
      </c>
      <c r="BF39">
        <v>2</v>
      </c>
      <c r="BG39">
        <v>12</v>
      </c>
      <c r="BH39">
        <v>1</v>
      </c>
      <c r="BI39">
        <v>7</v>
      </c>
      <c r="BJ39">
        <v>5</v>
      </c>
      <c r="BK39">
        <v>6</v>
      </c>
      <c r="BL39">
        <v>11</v>
      </c>
      <c r="BM39" s="51">
        <v>2</v>
      </c>
      <c r="BP39" s="51">
        <v>11</v>
      </c>
      <c r="BQ39" s="51">
        <v>8</v>
      </c>
      <c r="BR39" s="51">
        <v>1</v>
      </c>
      <c r="BW39" s="51">
        <v>0</v>
      </c>
      <c r="BX39" s="51">
        <v>0</v>
      </c>
      <c r="CA39" s="6"/>
    </row>
    <row r="40" spans="1:79">
      <c r="A40">
        <v>36</v>
      </c>
      <c r="M40" s="11">
        <v>3</v>
      </c>
      <c r="N40" s="11">
        <v>6.5901898734177218</v>
      </c>
      <c r="O40" s="11">
        <v>7.5392405063291141</v>
      </c>
      <c r="P40" s="11">
        <v>1.5</v>
      </c>
      <c r="Q40" s="11">
        <v>10</v>
      </c>
      <c r="R40" s="11">
        <v>14</v>
      </c>
      <c r="S40" s="11">
        <v>9.6</v>
      </c>
      <c r="T40" s="11"/>
      <c r="U40" s="11">
        <v>3.2950949367088609</v>
      </c>
      <c r="V40" s="11">
        <v>2.5</v>
      </c>
      <c r="W40" s="11">
        <v>3.2950949367088609</v>
      </c>
      <c r="X40" s="11">
        <v>3</v>
      </c>
      <c r="Y40" s="11">
        <v>11</v>
      </c>
      <c r="Z40" s="11">
        <v>13.180379746835444</v>
      </c>
      <c r="AA40">
        <v>9</v>
      </c>
      <c r="AB40">
        <v>20</v>
      </c>
      <c r="AC40">
        <v>12</v>
      </c>
      <c r="AD40">
        <v>21</v>
      </c>
      <c r="AE40" s="7"/>
      <c r="AF40">
        <v>7</v>
      </c>
      <c r="AG40">
        <v>7</v>
      </c>
      <c r="AH40">
        <v>11</v>
      </c>
      <c r="AI40">
        <v>9</v>
      </c>
      <c r="AL40">
        <v>16</v>
      </c>
      <c r="AM40">
        <v>3</v>
      </c>
      <c r="AO40">
        <v>10</v>
      </c>
      <c r="AP40">
        <v>7</v>
      </c>
      <c r="AQ40">
        <v>3</v>
      </c>
      <c r="AR40">
        <v>5</v>
      </c>
      <c r="AS40">
        <v>1</v>
      </c>
      <c r="AT40">
        <v>9</v>
      </c>
      <c r="AU40">
        <v>2</v>
      </c>
      <c r="AW40">
        <v>5</v>
      </c>
      <c r="AX40">
        <v>10</v>
      </c>
      <c r="AY40">
        <v>15</v>
      </c>
      <c r="AZ40">
        <v>10</v>
      </c>
      <c r="BA40">
        <v>4</v>
      </c>
      <c r="BB40">
        <v>7</v>
      </c>
      <c r="BC40">
        <v>11</v>
      </c>
      <c r="BD40">
        <v>1</v>
      </c>
      <c r="BE40">
        <v>9</v>
      </c>
      <c r="BF40">
        <v>0</v>
      </c>
      <c r="BG40">
        <v>14</v>
      </c>
      <c r="BH40">
        <v>2</v>
      </c>
      <c r="BI40">
        <v>3</v>
      </c>
      <c r="BJ40">
        <v>7</v>
      </c>
      <c r="BK40">
        <v>4</v>
      </c>
      <c r="BL40">
        <v>5</v>
      </c>
      <c r="BM40" s="51">
        <v>0</v>
      </c>
      <c r="BP40" s="51">
        <v>8</v>
      </c>
      <c r="BQ40" s="51">
        <v>5</v>
      </c>
      <c r="BR40" s="51">
        <v>1</v>
      </c>
      <c r="BW40" s="51">
        <v>0</v>
      </c>
      <c r="BX40" s="51">
        <v>1</v>
      </c>
      <c r="CA40" s="6"/>
    </row>
    <row r="41" spans="1:79">
      <c r="A41">
        <v>37</v>
      </c>
      <c r="M41" s="11">
        <v>1</v>
      </c>
      <c r="N41" s="11">
        <v>8.0063291139240498</v>
      </c>
      <c r="O41" s="11">
        <v>10</v>
      </c>
      <c r="P41" s="11">
        <v>2</v>
      </c>
      <c r="Q41" s="11">
        <v>12</v>
      </c>
      <c r="R41" s="11">
        <v>11</v>
      </c>
      <c r="S41" s="11">
        <v>14</v>
      </c>
      <c r="T41" s="11"/>
      <c r="U41" s="11">
        <v>4.0031645569620249</v>
      </c>
      <c r="V41" s="11">
        <v>1.5</v>
      </c>
      <c r="W41" s="11">
        <v>4.0031645569620249</v>
      </c>
      <c r="X41" s="11">
        <v>3</v>
      </c>
      <c r="Y41" s="11">
        <v>16</v>
      </c>
      <c r="Z41" s="11">
        <v>16.0126582278481</v>
      </c>
      <c r="AA41">
        <v>31</v>
      </c>
      <c r="AB41">
        <v>16</v>
      </c>
      <c r="AC41">
        <v>2</v>
      </c>
      <c r="AD41">
        <v>20</v>
      </c>
      <c r="AE41" s="7"/>
      <c r="AF41">
        <v>9</v>
      </c>
      <c r="AG41">
        <v>3</v>
      </c>
      <c r="AH41">
        <v>13</v>
      </c>
      <c r="AI41">
        <v>7</v>
      </c>
      <c r="AL41">
        <v>8</v>
      </c>
      <c r="AM41">
        <v>1</v>
      </c>
      <c r="AO41">
        <v>6</v>
      </c>
      <c r="AP41">
        <v>0</v>
      </c>
      <c r="AQ41">
        <v>5</v>
      </c>
      <c r="AR41">
        <v>0</v>
      </c>
      <c r="AS41">
        <v>1</v>
      </c>
      <c r="AT41">
        <v>12</v>
      </c>
      <c r="AU41">
        <v>3</v>
      </c>
      <c r="AW41">
        <v>10</v>
      </c>
      <c r="AX41">
        <v>8</v>
      </c>
      <c r="AY41">
        <v>11</v>
      </c>
      <c r="AZ41">
        <v>13</v>
      </c>
      <c r="BA41">
        <v>4</v>
      </c>
      <c r="BB41">
        <v>9</v>
      </c>
      <c r="BC41">
        <v>6</v>
      </c>
      <c r="BD41">
        <v>4</v>
      </c>
      <c r="BE41">
        <v>3</v>
      </c>
      <c r="BG41">
        <v>13</v>
      </c>
      <c r="BH41">
        <v>0</v>
      </c>
      <c r="BI41">
        <v>5</v>
      </c>
      <c r="BJ41">
        <v>4</v>
      </c>
      <c r="BK41">
        <v>5</v>
      </c>
      <c r="BL41">
        <v>7</v>
      </c>
      <c r="BM41" s="51">
        <v>0</v>
      </c>
      <c r="BP41" s="51">
        <v>3</v>
      </c>
      <c r="BQ41" s="51">
        <v>5</v>
      </c>
      <c r="BR41" s="51">
        <v>0</v>
      </c>
      <c r="BW41" s="51">
        <v>1</v>
      </c>
      <c r="BX41" s="51">
        <v>0</v>
      </c>
      <c r="CA41" s="6"/>
    </row>
    <row r="42" spans="1:79">
      <c r="A42">
        <v>38</v>
      </c>
      <c r="M42" s="11">
        <v>0</v>
      </c>
      <c r="N42" s="11">
        <v>8.5284810126582276</v>
      </c>
      <c r="O42" s="11">
        <v>12</v>
      </c>
      <c r="P42" s="11">
        <v>2.5</v>
      </c>
      <c r="Q42" s="11">
        <v>14</v>
      </c>
      <c r="R42" s="11">
        <v>10</v>
      </c>
      <c r="S42" s="11">
        <v>11</v>
      </c>
      <c r="T42" s="11"/>
      <c r="U42" s="11">
        <v>4.2642405063291138</v>
      </c>
      <c r="V42" s="11">
        <v>0.5</v>
      </c>
      <c r="W42" s="11">
        <v>4.2642405063291138</v>
      </c>
      <c r="X42" s="11">
        <v>2</v>
      </c>
      <c r="Y42" s="11">
        <v>14</v>
      </c>
      <c r="Z42" s="11">
        <v>20</v>
      </c>
      <c r="AA42">
        <v>23</v>
      </c>
      <c r="AB42">
        <v>10</v>
      </c>
      <c r="AC42">
        <v>5</v>
      </c>
      <c r="AD42">
        <v>14</v>
      </c>
      <c r="AE42" s="7"/>
      <c r="AF42">
        <v>8</v>
      </c>
      <c r="AG42">
        <v>6</v>
      </c>
      <c r="AH42">
        <v>16</v>
      </c>
      <c r="AI42">
        <v>4</v>
      </c>
      <c r="AL42">
        <v>10</v>
      </c>
      <c r="AM42">
        <v>0</v>
      </c>
      <c r="AO42">
        <v>5</v>
      </c>
      <c r="AP42">
        <v>3</v>
      </c>
      <c r="AQ42">
        <v>1</v>
      </c>
      <c r="AR42">
        <v>3</v>
      </c>
      <c r="AS42">
        <v>1</v>
      </c>
      <c r="AT42">
        <v>14</v>
      </c>
      <c r="AU42">
        <v>0</v>
      </c>
      <c r="AW42">
        <v>5</v>
      </c>
      <c r="AX42">
        <v>4</v>
      </c>
      <c r="AY42">
        <v>11</v>
      </c>
      <c r="AZ42">
        <v>8</v>
      </c>
      <c r="BA42">
        <v>1</v>
      </c>
      <c r="BB42">
        <v>5</v>
      </c>
      <c r="BC42">
        <v>6</v>
      </c>
      <c r="BD42">
        <v>1</v>
      </c>
      <c r="BE42">
        <v>6</v>
      </c>
      <c r="BG42">
        <v>11</v>
      </c>
      <c r="BH42">
        <v>0</v>
      </c>
      <c r="BI42">
        <v>5</v>
      </c>
      <c r="BJ42">
        <v>5</v>
      </c>
      <c r="BK42">
        <v>2</v>
      </c>
      <c r="BL42">
        <v>4</v>
      </c>
      <c r="BM42" s="51">
        <v>0</v>
      </c>
      <c r="BP42" s="51">
        <v>6</v>
      </c>
      <c r="BQ42" s="51">
        <v>4</v>
      </c>
      <c r="BR42" s="51">
        <v>0</v>
      </c>
      <c r="BW42" s="51">
        <v>0</v>
      </c>
      <c r="BX42" s="51">
        <v>0</v>
      </c>
      <c r="CA42" s="6"/>
    </row>
    <row r="43" spans="1:79">
      <c r="A43">
        <v>39</v>
      </c>
      <c r="M43" s="11">
        <v>1</v>
      </c>
      <c r="N43" s="11">
        <v>7.2357594936708862</v>
      </c>
      <c r="O43" s="11">
        <v>14</v>
      </c>
      <c r="P43" s="11">
        <v>2</v>
      </c>
      <c r="Q43" s="11">
        <v>10</v>
      </c>
      <c r="R43" s="11">
        <v>8</v>
      </c>
      <c r="S43" s="11">
        <v>10</v>
      </c>
      <c r="T43" s="11"/>
      <c r="U43" s="11">
        <v>3.6178797468354431</v>
      </c>
      <c r="V43" s="11">
        <v>0</v>
      </c>
      <c r="W43" s="11">
        <v>3.6178797468354431</v>
      </c>
      <c r="X43" s="11">
        <v>3</v>
      </c>
      <c r="Y43" s="11">
        <v>10</v>
      </c>
      <c r="Z43" s="11">
        <v>14.471518987341772</v>
      </c>
      <c r="AA43">
        <v>15</v>
      </c>
      <c r="AB43">
        <v>7</v>
      </c>
      <c r="AC43">
        <v>3</v>
      </c>
      <c r="AD43">
        <v>11</v>
      </c>
      <c r="AE43" s="7"/>
      <c r="AF43">
        <v>7</v>
      </c>
      <c r="AG43">
        <v>3</v>
      </c>
      <c r="AH43">
        <v>6</v>
      </c>
      <c r="AI43">
        <v>3</v>
      </c>
      <c r="AL43">
        <v>10</v>
      </c>
      <c r="AM43">
        <v>1</v>
      </c>
      <c r="AO43">
        <v>2</v>
      </c>
      <c r="AP43">
        <v>2</v>
      </c>
      <c r="AQ43">
        <v>1</v>
      </c>
      <c r="AR43">
        <v>3</v>
      </c>
      <c r="AS43">
        <v>0</v>
      </c>
      <c r="AT43">
        <v>3</v>
      </c>
      <c r="AU43">
        <v>0</v>
      </c>
      <c r="AW43">
        <v>4</v>
      </c>
      <c r="AX43">
        <v>6</v>
      </c>
      <c r="AY43">
        <v>12</v>
      </c>
      <c r="AZ43">
        <v>11</v>
      </c>
      <c r="BA43">
        <v>2</v>
      </c>
      <c r="BB43">
        <v>3</v>
      </c>
      <c r="BC43">
        <v>4</v>
      </c>
      <c r="BD43">
        <v>7</v>
      </c>
      <c r="BE43">
        <v>6</v>
      </c>
      <c r="BG43">
        <v>9</v>
      </c>
      <c r="BH43">
        <v>1</v>
      </c>
      <c r="BI43">
        <v>7</v>
      </c>
      <c r="BJ43">
        <v>6</v>
      </c>
      <c r="BK43">
        <v>3</v>
      </c>
      <c r="BL43">
        <v>3</v>
      </c>
      <c r="BM43" s="51">
        <v>0</v>
      </c>
      <c r="BP43" s="51">
        <v>5</v>
      </c>
      <c r="BQ43" s="51">
        <v>3</v>
      </c>
      <c r="BR43" s="51">
        <v>1</v>
      </c>
      <c r="BW43" s="51">
        <v>1</v>
      </c>
      <c r="BX43" s="51">
        <v>0</v>
      </c>
      <c r="CA43" s="6"/>
    </row>
    <row r="44" spans="1:79">
      <c r="A44">
        <v>40</v>
      </c>
      <c r="M44" s="11">
        <v>1</v>
      </c>
      <c r="N44" s="11">
        <v>5.1265822784810124</v>
      </c>
      <c r="O44" s="11">
        <v>10</v>
      </c>
      <c r="P44" s="11">
        <v>1</v>
      </c>
      <c r="Q44" s="11">
        <v>8.2025316455696196</v>
      </c>
      <c r="R44" s="11">
        <v>6.4</v>
      </c>
      <c r="S44" s="11">
        <v>8</v>
      </c>
      <c r="T44" s="11"/>
      <c r="U44" s="11">
        <v>2.5632911392405062</v>
      </c>
      <c r="V44" s="11">
        <v>0.5</v>
      </c>
      <c r="W44" s="11">
        <v>2.5632911392405062</v>
      </c>
      <c r="X44" s="11">
        <v>1.8354430379746836</v>
      </c>
      <c r="Y44" s="11">
        <v>9</v>
      </c>
      <c r="Z44" s="11">
        <v>10.253164556962025</v>
      </c>
      <c r="AA44">
        <v>11</v>
      </c>
      <c r="AB44">
        <v>6</v>
      </c>
      <c r="AC44">
        <v>11</v>
      </c>
      <c r="AD44">
        <v>11</v>
      </c>
      <c r="AE44" s="7"/>
      <c r="AF44">
        <v>4</v>
      </c>
      <c r="AG44">
        <v>4</v>
      </c>
      <c r="AH44">
        <v>5</v>
      </c>
      <c r="AI44">
        <v>2</v>
      </c>
      <c r="AL44">
        <v>3</v>
      </c>
      <c r="AM44">
        <v>1</v>
      </c>
      <c r="AO44">
        <v>3</v>
      </c>
      <c r="AP44">
        <v>1</v>
      </c>
      <c r="AQ44">
        <v>0</v>
      </c>
      <c r="AR44">
        <v>2</v>
      </c>
      <c r="AS44">
        <v>0</v>
      </c>
      <c r="AT44">
        <v>4</v>
      </c>
      <c r="AU44">
        <v>0</v>
      </c>
      <c r="AW44">
        <v>6</v>
      </c>
      <c r="AX44">
        <v>4</v>
      </c>
      <c r="AY44">
        <v>11</v>
      </c>
      <c r="AZ44">
        <v>8</v>
      </c>
      <c r="BA44">
        <v>0</v>
      </c>
      <c r="BB44">
        <v>6</v>
      </c>
      <c r="BC44">
        <v>3</v>
      </c>
      <c r="BD44">
        <v>1</v>
      </c>
      <c r="BE44">
        <v>2</v>
      </c>
      <c r="BG44">
        <v>4</v>
      </c>
      <c r="BH44">
        <v>1</v>
      </c>
      <c r="BI44">
        <v>11</v>
      </c>
      <c r="BJ44">
        <v>3</v>
      </c>
      <c r="BK44">
        <v>1</v>
      </c>
      <c r="BL44">
        <v>1</v>
      </c>
      <c r="BM44" s="51">
        <v>0</v>
      </c>
      <c r="BP44" s="51">
        <v>1</v>
      </c>
      <c r="BQ44" s="51">
        <v>5</v>
      </c>
      <c r="BR44" s="51">
        <v>0</v>
      </c>
      <c r="BW44" s="51">
        <v>1</v>
      </c>
      <c r="BX44" s="51">
        <v>0</v>
      </c>
      <c r="CA44" s="6"/>
    </row>
    <row r="45" spans="1:79">
      <c r="A45">
        <v>41</v>
      </c>
      <c r="M45" s="11">
        <v>1</v>
      </c>
      <c r="N45" s="11">
        <v>3.6708860759493671</v>
      </c>
      <c r="O45" s="11">
        <v>8.2025316455696196</v>
      </c>
      <c r="P45" s="11">
        <v>1.5</v>
      </c>
      <c r="Q45" s="11">
        <v>5.8734177215189876</v>
      </c>
      <c r="R45" s="11">
        <v>1.6</v>
      </c>
      <c r="S45" s="11">
        <v>6.4</v>
      </c>
      <c r="T45" s="11"/>
      <c r="U45" s="11">
        <v>1.8354430379746836</v>
      </c>
      <c r="V45" s="11">
        <v>0.5</v>
      </c>
      <c r="W45" s="11">
        <v>1.8354430379746836</v>
      </c>
      <c r="X45" s="11">
        <v>2.0023734177215191</v>
      </c>
      <c r="Y45" s="11">
        <v>6</v>
      </c>
      <c r="Z45" s="11">
        <v>7.3417721518987342</v>
      </c>
      <c r="AA45">
        <v>11</v>
      </c>
      <c r="AB45">
        <v>3</v>
      </c>
      <c r="AC45">
        <v>9</v>
      </c>
      <c r="AD45">
        <v>4</v>
      </c>
      <c r="AE45" s="7"/>
      <c r="AF45">
        <v>0</v>
      </c>
      <c r="AG45">
        <v>3</v>
      </c>
      <c r="AH45">
        <v>2</v>
      </c>
      <c r="AI45">
        <v>1</v>
      </c>
      <c r="AL45">
        <v>4</v>
      </c>
      <c r="AM45">
        <v>1</v>
      </c>
      <c r="AO45">
        <v>2</v>
      </c>
      <c r="AP45">
        <v>5</v>
      </c>
      <c r="AQ45">
        <v>0</v>
      </c>
      <c r="AR45">
        <v>1</v>
      </c>
      <c r="AS45">
        <v>1</v>
      </c>
      <c r="AT45">
        <v>2</v>
      </c>
      <c r="AU45">
        <v>1</v>
      </c>
      <c r="AW45">
        <v>3</v>
      </c>
      <c r="AX45">
        <v>4</v>
      </c>
      <c r="AY45">
        <v>8</v>
      </c>
      <c r="AZ45">
        <v>6</v>
      </c>
      <c r="BA45">
        <v>1</v>
      </c>
      <c r="BB45">
        <v>1</v>
      </c>
      <c r="BC45">
        <v>5</v>
      </c>
      <c r="BD45">
        <v>0</v>
      </c>
      <c r="BE45">
        <v>2</v>
      </c>
      <c r="BG45">
        <v>4</v>
      </c>
      <c r="BH45">
        <v>0</v>
      </c>
      <c r="BI45">
        <v>10</v>
      </c>
      <c r="BJ45">
        <v>1</v>
      </c>
      <c r="BK45">
        <v>1</v>
      </c>
      <c r="BL45">
        <v>3</v>
      </c>
      <c r="BM45" s="51">
        <v>0</v>
      </c>
      <c r="BP45" s="51">
        <v>2</v>
      </c>
      <c r="BQ45" s="51">
        <v>1</v>
      </c>
      <c r="BR45" s="51">
        <v>0</v>
      </c>
      <c r="BW45" s="51">
        <v>1</v>
      </c>
      <c r="BX45" s="51">
        <v>0</v>
      </c>
      <c r="CA45" s="6"/>
    </row>
    <row r="46" spans="1:79">
      <c r="A46">
        <v>42</v>
      </c>
      <c r="M46" s="11">
        <v>1</v>
      </c>
      <c r="N46" s="11">
        <v>4.0047468354430382</v>
      </c>
      <c r="O46" s="11">
        <v>5.8734177215189876</v>
      </c>
      <c r="P46" s="11">
        <v>0</v>
      </c>
      <c r="Q46" s="11">
        <v>6.4075949367088612</v>
      </c>
      <c r="R46" s="11">
        <v>2.4</v>
      </c>
      <c r="S46" s="11">
        <v>4</v>
      </c>
      <c r="T46" s="11"/>
      <c r="U46" s="11">
        <v>2.0023734177215191</v>
      </c>
      <c r="V46" s="11">
        <v>0.5</v>
      </c>
      <c r="W46" s="11">
        <v>2.0023734177215191</v>
      </c>
      <c r="X46" s="11">
        <v>1.1257911392405062</v>
      </c>
      <c r="Y46" s="11">
        <v>4</v>
      </c>
      <c r="Z46" s="11">
        <v>8.0094936708860764</v>
      </c>
      <c r="AA46">
        <v>2</v>
      </c>
      <c r="AB46">
        <v>6</v>
      </c>
      <c r="AC46">
        <v>6</v>
      </c>
      <c r="AD46">
        <v>5</v>
      </c>
      <c r="AE46" s="7"/>
      <c r="AF46">
        <v>3</v>
      </c>
      <c r="AG46">
        <v>1</v>
      </c>
      <c r="AH46">
        <v>0</v>
      </c>
      <c r="AI46">
        <v>1</v>
      </c>
      <c r="AL46">
        <v>4</v>
      </c>
      <c r="AM46">
        <v>1</v>
      </c>
      <c r="AO46">
        <v>1</v>
      </c>
      <c r="AP46">
        <v>0</v>
      </c>
      <c r="AQ46">
        <v>3</v>
      </c>
      <c r="AR46">
        <v>1</v>
      </c>
      <c r="AS46">
        <v>1</v>
      </c>
      <c r="AT46">
        <v>1</v>
      </c>
      <c r="AU46">
        <v>3</v>
      </c>
      <c r="AW46">
        <v>5</v>
      </c>
      <c r="AX46">
        <v>3</v>
      </c>
      <c r="AY46">
        <v>3</v>
      </c>
      <c r="AZ46">
        <v>5</v>
      </c>
      <c r="BA46">
        <v>1</v>
      </c>
      <c r="BB46">
        <v>1</v>
      </c>
      <c r="BC46">
        <v>1</v>
      </c>
      <c r="BD46">
        <v>2</v>
      </c>
      <c r="BE46">
        <v>3</v>
      </c>
      <c r="BG46">
        <v>5</v>
      </c>
      <c r="BH46">
        <v>0</v>
      </c>
      <c r="BI46">
        <v>7</v>
      </c>
      <c r="BJ46">
        <v>3</v>
      </c>
      <c r="BK46">
        <v>1</v>
      </c>
      <c r="BL46">
        <v>1</v>
      </c>
      <c r="BM46" s="51">
        <v>0</v>
      </c>
      <c r="BP46" s="51">
        <v>2</v>
      </c>
      <c r="BQ46" s="51">
        <v>1</v>
      </c>
      <c r="BR46" s="51">
        <v>1</v>
      </c>
      <c r="BW46" s="51"/>
      <c r="BX46" s="51">
        <v>1</v>
      </c>
      <c r="CA46" s="6"/>
    </row>
    <row r="47" spans="1:79">
      <c r="A47">
        <v>43</v>
      </c>
      <c r="M47" s="11">
        <v>0</v>
      </c>
      <c r="N47" s="11">
        <v>2.2515822784810124</v>
      </c>
      <c r="O47" s="11">
        <v>6.4075949367088612</v>
      </c>
      <c r="P47" s="11">
        <v>0.5</v>
      </c>
      <c r="Q47" s="11">
        <v>3.6025316455696199</v>
      </c>
      <c r="R47" s="11">
        <v>0.8</v>
      </c>
      <c r="S47" s="11">
        <v>3</v>
      </c>
      <c r="T47" s="11"/>
      <c r="U47" s="11">
        <v>1.1257911392405062</v>
      </c>
      <c r="V47" s="11">
        <v>0.5</v>
      </c>
      <c r="W47" s="11">
        <v>1.1257911392405062</v>
      </c>
      <c r="X47" s="11">
        <v>2</v>
      </c>
      <c r="Y47" s="11">
        <v>3</v>
      </c>
      <c r="Z47" s="11">
        <v>4.5031645569620249</v>
      </c>
      <c r="AA47">
        <v>5</v>
      </c>
      <c r="AB47">
        <v>3</v>
      </c>
      <c r="AC47">
        <v>0</v>
      </c>
      <c r="AD47">
        <v>0</v>
      </c>
      <c r="AE47" s="7"/>
      <c r="AF47">
        <v>2</v>
      </c>
      <c r="AG47">
        <v>1</v>
      </c>
      <c r="AH47">
        <v>4</v>
      </c>
      <c r="AI47">
        <v>3</v>
      </c>
      <c r="AL47">
        <v>1</v>
      </c>
      <c r="AM47">
        <v>0</v>
      </c>
      <c r="AO47">
        <v>1</v>
      </c>
      <c r="AP47">
        <v>4</v>
      </c>
      <c r="AQ47">
        <v>0</v>
      </c>
      <c r="AR47">
        <v>1</v>
      </c>
      <c r="AS47">
        <v>0</v>
      </c>
      <c r="AT47">
        <v>4</v>
      </c>
      <c r="AU47">
        <v>2</v>
      </c>
      <c r="AW47">
        <v>3</v>
      </c>
      <c r="AX47">
        <v>3</v>
      </c>
      <c r="AY47">
        <v>8</v>
      </c>
      <c r="AZ47">
        <v>3</v>
      </c>
      <c r="BA47">
        <v>0</v>
      </c>
      <c r="BB47">
        <v>0</v>
      </c>
      <c r="BC47">
        <v>1</v>
      </c>
      <c r="BD47">
        <v>4</v>
      </c>
      <c r="BE47">
        <v>0</v>
      </c>
      <c r="BG47">
        <v>2</v>
      </c>
      <c r="BH47">
        <v>0</v>
      </c>
      <c r="BI47">
        <v>4</v>
      </c>
      <c r="BJ47">
        <v>4</v>
      </c>
      <c r="BK47">
        <v>1</v>
      </c>
      <c r="BL47">
        <v>4</v>
      </c>
      <c r="BM47" s="51">
        <v>1</v>
      </c>
      <c r="BP47" s="51">
        <v>0</v>
      </c>
      <c r="BQ47" s="51">
        <v>1</v>
      </c>
      <c r="BR47" s="51">
        <v>0</v>
      </c>
      <c r="BX47" s="51">
        <v>1</v>
      </c>
      <c r="CA47" s="6"/>
    </row>
    <row r="48" spans="1:79">
      <c r="A48">
        <v>44</v>
      </c>
      <c r="M48" s="11">
        <v>0</v>
      </c>
      <c r="N48" s="11">
        <v>2.5743670886075951</v>
      </c>
      <c r="O48" s="11">
        <v>3</v>
      </c>
      <c r="P48" s="11">
        <v>0.5</v>
      </c>
      <c r="Q48" s="11">
        <v>3.2</v>
      </c>
      <c r="R48" s="11">
        <v>0.8</v>
      </c>
      <c r="S48" s="11">
        <v>0.8</v>
      </c>
      <c r="T48" s="11"/>
      <c r="U48" s="11">
        <v>1.2871835443037976</v>
      </c>
      <c r="V48" s="11">
        <v>0</v>
      </c>
      <c r="W48" s="11">
        <v>1.2871835443037976</v>
      </c>
      <c r="X48" s="11">
        <v>1</v>
      </c>
      <c r="Y48" s="11">
        <v>1</v>
      </c>
      <c r="Z48" s="11">
        <v>4</v>
      </c>
      <c r="AA48">
        <v>1</v>
      </c>
      <c r="AB48">
        <v>6</v>
      </c>
      <c r="AC48">
        <v>9</v>
      </c>
      <c r="AD48">
        <v>0</v>
      </c>
      <c r="AE48" s="7"/>
      <c r="AF48">
        <v>3</v>
      </c>
      <c r="AG48">
        <v>3</v>
      </c>
      <c r="AH48">
        <v>3</v>
      </c>
      <c r="AI48">
        <v>2</v>
      </c>
      <c r="AL48">
        <v>2</v>
      </c>
      <c r="AM48">
        <v>0</v>
      </c>
      <c r="AO48">
        <v>1</v>
      </c>
      <c r="AP48">
        <v>2</v>
      </c>
      <c r="AQ48">
        <v>1</v>
      </c>
      <c r="AR48">
        <v>2</v>
      </c>
      <c r="AS48">
        <v>2</v>
      </c>
      <c r="AT48">
        <v>0</v>
      </c>
      <c r="AU48">
        <v>3</v>
      </c>
      <c r="AW48">
        <v>0</v>
      </c>
      <c r="AX48">
        <v>3</v>
      </c>
      <c r="AY48">
        <v>1</v>
      </c>
      <c r="AZ48">
        <v>2</v>
      </c>
      <c r="BA48">
        <v>0</v>
      </c>
      <c r="BB48">
        <v>0</v>
      </c>
      <c r="BC48">
        <v>1</v>
      </c>
      <c r="BD48">
        <v>4</v>
      </c>
      <c r="BE48">
        <v>0</v>
      </c>
      <c r="BG48">
        <v>1</v>
      </c>
      <c r="BH48">
        <v>0</v>
      </c>
      <c r="BI48">
        <v>14</v>
      </c>
      <c r="BJ48">
        <v>2</v>
      </c>
      <c r="BK48">
        <v>0</v>
      </c>
      <c r="BL48">
        <v>1</v>
      </c>
      <c r="BP48" s="51">
        <v>0</v>
      </c>
      <c r="BQ48" s="51">
        <v>1</v>
      </c>
      <c r="BR48" s="51">
        <v>0</v>
      </c>
      <c r="CA48" s="6"/>
    </row>
    <row r="49" spans="1:79">
      <c r="A49">
        <v>45</v>
      </c>
      <c r="M49" s="11">
        <v>0</v>
      </c>
      <c r="N49" s="11">
        <v>0.82278481012658233</v>
      </c>
      <c r="O49" s="11">
        <v>3</v>
      </c>
      <c r="P49" s="11">
        <v>0</v>
      </c>
      <c r="Q49" s="11">
        <v>0.8</v>
      </c>
      <c r="R49" s="11">
        <v>1.6</v>
      </c>
      <c r="S49" s="11">
        <v>0.8</v>
      </c>
      <c r="T49" s="11"/>
      <c r="U49" s="11">
        <v>0.41139240506329117</v>
      </c>
      <c r="V49" s="11">
        <v>0</v>
      </c>
      <c r="W49" s="11">
        <v>0.41139240506329117</v>
      </c>
      <c r="X49" s="11">
        <v>0</v>
      </c>
      <c r="Y49" s="11">
        <v>1</v>
      </c>
      <c r="Z49" s="11">
        <v>1</v>
      </c>
      <c r="AA49">
        <v>1</v>
      </c>
      <c r="AB49">
        <v>2</v>
      </c>
      <c r="AC49">
        <v>0</v>
      </c>
      <c r="AD49">
        <v>0</v>
      </c>
      <c r="AE49" s="7"/>
      <c r="AF49">
        <v>0</v>
      </c>
      <c r="AG49">
        <v>3</v>
      </c>
      <c r="AH49">
        <v>2</v>
      </c>
      <c r="AI49">
        <v>5</v>
      </c>
      <c r="AL49">
        <v>3</v>
      </c>
      <c r="AM49">
        <v>0</v>
      </c>
      <c r="AP49">
        <v>0</v>
      </c>
      <c r="AQ49">
        <v>0</v>
      </c>
      <c r="AR49">
        <v>2</v>
      </c>
      <c r="AS49">
        <v>1</v>
      </c>
      <c r="AT49">
        <v>1</v>
      </c>
      <c r="AU49">
        <v>2</v>
      </c>
      <c r="AW49">
        <v>2</v>
      </c>
      <c r="AX49">
        <v>1</v>
      </c>
      <c r="AY49">
        <v>3</v>
      </c>
      <c r="AZ49">
        <v>2</v>
      </c>
      <c r="BA49">
        <v>1</v>
      </c>
      <c r="BB49">
        <v>0</v>
      </c>
      <c r="BC49">
        <v>4</v>
      </c>
      <c r="BD49">
        <v>0</v>
      </c>
      <c r="BE49">
        <v>0</v>
      </c>
      <c r="BG49">
        <v>1</v>
      </c>
      <c r="BH49">
        <v>1</v>
      </c>
      <c r="BI49">
        <v>15</v>
      </c>
      <c r="BJ49">
        <v>3</v>
      </c>
      <c r="BK49">
        <v>0</v>
      </c>
      <c r="BL49">
        <v>0</v>
      </c>
      <c r="BP49" s="51">
        <v>0</v>
      </c>
      <c r="BQ49" s="51">
        <v>1</v>
      </c>
      <c r="BR49" s="51">
        <v>1</v>
      </c>
      <c r="CA49" s="6"/>
    </row>
    <row r="50" spans="1:79">
      <c r="A50">
        <v>46</v>
      </c>
      <c r="M50" s="11">
        <v>0</v>
      </c>
      <c r="N50" s="11">
        <v>2.1582278481012658</v>
      </c>
      <c r="O50" s="11">
        <v>0</v>
      </c>
      <c r="P50" s="11">
        <v>0</v>
      </c>
      <c r="Q50" s="11">
        <v>0</v>
      </c>
      <c r="R50" s="11">
        <v>0.8</v>
      </c>
      <c r="S50" s="11">
        <v>1.6</v>
      </c>
      <c r="T50" s="11"/>
      <c r="U50" s="11">
        <v>1.0791139240506329</v>
      </c>
      <c r="V50" s="11">
        <v>0</v>
      </c>
      <c r="W50" s="11">
        <v>1.0791139240506329</v>
      </c>
      <c r="X50" s="11">
        <v>0.24287974683544303</v>
      </c>
      <c r="Y50" s="11">
        <v>2</v>
      </c>
      <c r="Z50" s="11">
        <v>0</v>
      </c>
      <c r="AA50">
        <v>4</v>
      </c>
      <c r="AB50">
        <v>3</v>
      </c>
      <c r="AC50">
        <v>8</v>
      </c>
      <c r="AD50">
        <v>13</v>
      </c>
      <c r="AE50" s="7"/>
      <c r="AF50">
        <v>0</v>
      </c>
      <c r="AG50">
        <v>1</v>
      </c>
      <c r="AH50">
        <v>3</v>
      </c>
      <c r="AI50">
        <v>5</v>
      </c>
      <c r="AL50">
        <v>3</v>
      </c>
      <c r="AM50">
        <v>0</v>
      </c>
      <c r="AP50">
        <v>1</v>
      </c>
      <c r="AQ50">
        <v>3</v>
      </c>
      <c r="AR50">
        <v>0</v>
      </c>
      <c r="AS50">
        <v>1</v>
      </c>
      <c r="AT50">
        <v>0</v>
      </c>
      <c r="AU50">
        <v>3</v>
      </c>
      <c r="AW50">
        <v>0</v>
      </c>
      <c r="AX50">
        <v>2</v>
      </c>
      <c r="AY50">
        <v>3</v>
      </c>
      <c r="AZ50">
        <v>0</v>
      </c>
      <c r="BA50">
        <v>0</v>
      </c>
      <c r="BB50">
        <v>0</v>
      </c>
      <c r="BC50">
        <v>1</v>
      </c>
      <c r="BD50">
        <v>1</v>
      </c>
      <c r="BE50">
        <v>2</v>
      </c>
      <c r="BG50">
        <v>1</v>
      </c>
      <c r="BH50">
        <v>0</v>
      </c>
      <c r="BI50">
        <v>8</v>
      </c>
      <c r="BJ50">
        <v>2</v>
      </c>
      <c r="BK50">
        <v>0</v>
      </c>
      <c r="BL50">
        <v>0</v>
      </c>
      <c r="BP50" s="51">
        <v>2</v>
      </c>
      <c r="CA50" s="6"/>
    </row>
    <row r="51" spans="1:79">
      <c r="A51">
        <v>47</v>
      </c>
      <c r="M51" s="11">
        <v>1</v>
      </c>
      <c r="N51" s="11">
        <v>0.48575949367088606</v>
      </c>
      <c r="O51" s="11">
        <v>0</v>
      </c>
      <c r="P51" s="11">
        <v>0</v>
      </c>
      <c r="Q51" s="11">
        <v>0.77721518987341776</v>
      </c>
      <c r="R51" s="11">
        <v>0</v>
      </c>
      <c r="S51" s="11">
        <v>0.8</v>
      </c>
      <c r="T51" s="11"/>
      <c r="U51" s="11">
        <v>0.24287974683544303</v>
      </c>
      <c r="V51" s="11">
        <v>0</v>
      </c>
      <c r="W51" s="11">
        <v>0.24287974683544303</v>
      </c>
      <c r="X51" s="11">
        <v>0</v>
      </c>
      <c r="Y51" s="11">
        <v>1</v>
      </c>
      <c r="Z51" s="11">
        <v>0.97151898734177211</v>
      </c>
      <c r="AA51">
        <v>1</v>
      </c>
      <c r="AB51">
        <v>4</v>
      </c>
      <c r="AC51">
        <v>1</v>
      </c>
      <c r="AD51">
        <v>5</v>
      </c>
      <c r="AE51" s="7"/>
      <c r="AF51">
        <v>0</v>
      </c>
      <c r="AG51">
        <v>2</v>
      </c>
      <c r="AH51">
        <v>1</v>
      </c>
      <c r="AI51">
        <v>2</v>
      </c>
      <c r="AL51">
        <v>0</v>
      </c>
      <c r="AM51">
        <v>1</v>
      </c>
      <c r="AP51">
        <v>2</v>
      </c>
      <c r="AQ51">
        <v>0</v>
      </c>
      <c r="AR51">
        <v>1</v>
      </c>
      <c r="AS51">
        <v>0</v>
      </c>
      <c r="AT51">
        <v>0</v>
      </c>
      <c r="AU51">
        <v>2</v>
      </c>
      <c r="AW51">
        <v>1</v>
      </c>
      <c r="AX51">
        <v>2</v>
      </c>
      <c r="AY51">
        <v>1</v>
      </c>
      <c r="AZ51">
        <v>1</v>
      </c>
      <c r="BA51">
        <v>1</v>
      </c>
      <c r="BB51">
        <v>2</v>
      </c>
      <c r="BC51">
        <v>1</v>
      </c>
      <c r="BD51">
        <v>1</v>
      </c>
      <c r="BE51">
        <v>0</v>
      </c>
      <c r="BG51">
        <v>0</v>
      </c>
      <c r="BH51">
        <v>0</v>
      </c>
      <c r="BI51">
        <v>8</v>
      </c>
      <c r="BJ51">
        <v>1</v>
      </c>
      <c r="BK51">
        <v>0</v>
      </c>
      <c r="BL51">
        <v>0</v>
      </c>
      <c r="BP51" s="51">
        <v>0</v>
      </c>
      <c r="CA51" s="6"/>
    </row>
    <row r="52" spans="1:79">
      <c r="A52">
        <v>48</v>
      </c>
      <c r="M52" s="11">
        <v>1</v>
      </c>
      <c r="N52" s="11">
        <v>3.1329113924050631</v>
      </c>
      <c r="O52" s="11">
        <v>0.77721518987341776</v>
      </c>
      <c r="P52" s="11">
        <v>0.24287974683544303</v>
      </c>
      <c r="Q52" s="11">
        <v>0</v>
      </c>
      <c r="R52" s="11">
        <v>1.6</v>
      </c>
      <c r="S52" s="11">
        <v>1.6</v>
      </c>
      <c r="T52" s="11"/>
      <c r="U52" s="11">
        <v>1.5664556962025316</v>
      </c>
      <c r="V52" s="11">
        <v>0.5</v>
      </c>
      <c r="W52" s="11">
        <v>1.5664556962025316</v>
      </c>
      <c r="X52" s="11">
        <v>0.83465189873417722</v>
      </c>
      <c r="Y52" s="11">
        <v>2</v>
      </c>
      <c r="Z52" s="11">
        <v>0</v>
      </c>
      <c r="AA52">
        <v>4</v>
      </c>
      <c r="AB52">
        <v>2</v>
      </c>
      <c r="AC52">
        <v>5</v>
      </c>
      <c r="AD52">
        <v>0</v>
      </c>
      <c r="AE52" s="7"/>
      <c r="AF52">
        <v>1</v>
      </c>
      <c r="AG52">
        <v>4</v>
      </c>
      <c r="AI52">
        <v>3</v>
      </c>
      <c r="AL52">
        <v>2</v>
      </c>
      <c r="AM52">
        <v>1</v>
      </c>
      <c r="AP52">
        <v>2</v>
      </c>
      <c r="AQ52">
        <v>0</v>
      </c>
      <c r="AR52">
        <v>0</v>
      </c>
      <c r="AS52">
        <v>2</v>
      </c>
      <c r="AT52">
        <v>1</v>
      </c>
      <c r="AU52">
        <v>5</v>
      </c>
      <c r="AW52">
        <v>0</v>
      </c>
      <c r="AX52">
        <v>0</v>
      </c>
      <c r="AY52">
        <v>1</v>
      </c>
      <c r="AZ52">
        <v>1</v>
      </c>
      <c r="BA52">
        <v>1</v>
      </c>
      <c r="BC52">
        <v>1</v>
      </c>
      <c r="BE52">
        <v>1</v>
      </c>
      <c r="BG52">
        <v>1</v>
      </c>
      <c r="BI52">
        <v>5</v>
      </c>
      <c r="BJ52">
        <v>1</v>
      </c>
      <c r="BK52">
        <v>1</v>
      </c>
      <c r="BL52">
        <v>0</v>
      </c>
      <c r="BP52" s="51">
        <v>1</v>
      </c>
      <c r="CA52" s="6"/>
    </row>
    <row r="53" spans="1:79">
      <c r="A53">
        <v>49</v>
      </c>
      <c r="M53" s="11">
        <v>0</v>
      </c>
      <c r="N53" s="11">
        <v>1.6693037974683544</v>
      </c>
      <c r="O53" s="11">
        <v>2.4</v>
      </c>
      <c r="P53" s="11">
        <v>0.25</v>
      </c>
      <c r="Q53" s="11">
        <v>0</v>
      </c>
      <c r="R53" s="11">
        <v>0</v>
      </c>
      <c r="S53" s="11">
        <v>0</v>
      </c>
      <c r="T53" s="11"/>
      <c r="U53" s="11">
        <v>0.83465189873417722</v>
      </c>
      <c r="V53" s="11">
        <v>0.5</v>
      </c>
      <c r="W53" s="11">
        <v>0.83465189873417722</v>
      </c>
      <c r="X53" s="11">
        <v>0.49287974683544306</v>
      </c>
      <c r="Y53" s="11">
        <v>0</v>
      </c>
      <c r="Z53" s="11">
        <v>0</v>
      </c>
      <c r="AA53">
        <v>0</v>
      </c>
      <c r="AB53">
        <v>4</v>
      </c>
      <c r="AC53">
        <v>4</v>
      </c>
      <c r="AD53">
        <v>0</v>
      </c>
      <c r="AE53" s="7"/>
      <c r="AF53">
        <v>1</v>
      </c>
      <c r="AG53">
        <v>0</v>
      </c>
      <c r="AI53">
        <v>6</v>
      </c>
      <c r="AL53">
        <v>1</v>
      </c>
      <c r="AP53">
        <v>0</v>
      </c>
      <c r="AQ53">
        <v>0</v>
      </c>
      <c r="AR53">
        <v>0</v>
      </c>
      <c r="AS53">
        <v>0</v>
      </c>
      <c r="AT53">
        <v>1</v>
      </c>
      <c r="AU53">
        <v>1</v>
      </c>
      <c r="AW53">
        <v>0</v>
      </c>
      <c r="AX53">
        <v>0</v>
      </c>
      <c r="AY53">
        <v>1</v>
      </c>
      <c r="AZ53">
        <v>0</v>
      </c>
      <c r="BA53">
        <v>0</v>
      </c>
      <c r="BC53">
        <v>1</v>
      </c>
      <c r="BE53">
        <v>0</v>
      </c>
      <c r="BG53">
        <v>1</v>
      </c>
      <c r="BI53">
        <v>2</v>
      </c>
      <c r="BJ53">
        <v>0</v>
      </c>
      <c r="BL53">
        <v>2</v>
      </c>
      <c r="BP53" s="51">
        <v>0</v>
      </c>
      <c r="CA53" s="6"/>
    </row>
    <row r="54" spans="1:79">
      <c r="A54">
        <v>50</v>
      </c>
      <c r="M54" s="11">
        <v>1</v>
      </c>
      <c r="N54" s="11">
        <v>0.98575949367088611</v>
      </c>
      <c r="O54" s="11">
        <v>1</v>
      </c>
      <c r="P54" s="11">
        <v>0</v>
      </c>
      <c r="Q54" s="11">
        <v>0.8</v>
      </c>
      <c r="R54" s="11">
        <v>0.8</v>
      </c>
      <c r="S54" s="11">
        <v>0</v>
      </c>
      <c r="T54" s="11"/>
      <c r="U54" s="11">
        <v>0.49287974683544306</v>
      </c>
      <c r="V54" s="11">
        <v>0</v>
      </c>
      <c r="W54" s="11">
        <v>1</v>
      </c>
      <c r="X54" s="11">
        <v>0.62658227848101267</v>
      </c>
      <c r="Y54" s="11">
        <v>0</v>
      </c>
      <c r="Z54" s="11">
        <v>1</v>
      </c>
      <c r="AA54">
        <v>0</v>
      </c>
      <c r="AB54">
        <v>0</v>
      </c>
      <c r="AC54">
        <v>4</v>
      </c>
      <c r="AD54">
        <v>4</v>
      </c>
      <c r="AE54" s="7"/>
      <c r="AF54">
        <v>4</v>
      </c>
      <c r="AG54">
        <v>1</v>
      </c>
      <c r="AI54">
        <v>1</v>
      </c>
      <c r="AL54">
        <v>0</v>
      </c>
      <c r="AP54">
        <v>0</v>
      </c>
      <c r="AQ54">
        <v>1</v>
      </c>
      <c r="AR54">
        <v>1</v>
      </c>
      <c r="AS54">
        <v>0</v>
      </c>
      <c r="AT54">
        <v>0</v>
      </c>
      <c r="AU54">
        <v>0</v>
      </c>
      <c r="AW54">
        <v>0</v>
      </c>
      <c r="AX54">
        <v>1</v>
      </c>
      <c r="AY54">
        <v>0</v>
      </c>
      <c r="AZ54">
        <v>0</v>
      </c>
      <c r="BE54">
        <v>0</v>
      </c>
      <c r="BG54">
        <v>0</v>
      </c>
      <c r="BI54">
        <v>3</v>
      </c>
      <c r="BJ54">
        <v>0</v>
      </c>
      <c r="BL54">
        <v>0</v>
      </c>
      <c r="BP54" s="51">
        <v>1</v>
      </c>
      <c r="CA54" s="6"/>
    </row>
    <row r="55" spans="1:79">
      <c r="A55">
        <v>51</v>
      </c>
      <c r="M55" s="11">
        <v>0</v>
      </c>
      <c r="N55" s="11">
        <v>1.2531645569620253</v>
      </c>
      <c r="O55" s="11">
        <v>0</v>
      </c>
      <c r="P55" s="11">
        <v>0</v>
      </c>
      <c r="Q55" s="11">
        <v>0</v>
      </c>
      <c r="R55" s="11">
        <v>0</v>
      </c>
      <c r="S55" s="11">
        <v>0.8</v>
      </c>
      <c r="T55" s="11"/>
      <c r="U55" s="11">
        <v>0.62658227848101267</v>
      </c>
      <c r="V55" s="11">
        <v>0.5</v>
      </c>
      <c r="W55" s="11">
        <v>0</v>
      </c>
      <c r="X55" s="11">
        <v>0.42857142857142855</v>
      </c>
      <c r="Y55" s="11">
        <v>1</v>
      </c>
      <c r="Z55" s="11">
        <v>0</v>
      </c>
      <c r="AA55">
        <v>1</v>
      </c>
      <c r="AB55">
        <v>0</v>
      </c>
      <c r="AC55">
        <v>4</v>
      </c>
      <c r="AD55">
        <v>0</v>
      </c>
      <c r="AE55" s="7"/>
      <c r="AF55">
        <v>2</v>
      </c>
      <c r="AG55">
        <v>2</v>
      </c>
      <c r="AI55">
        <v>0</v>
      </c>
      <c r="AL55">
        <v>2</v>
      </c>
      <c r="AP55">
        <v>0</v>
      </c>
      <c r="AQ55">
        <v>1</v>
      </c>
      <c r="AR55">
        <v>1</v>
      </c>
      <c r="AS55">
        <v>1</v>
      </c>
      <c r="AT55">
        <v>0</v>
      </c>
      <c r="AU55">
        <v>0</v>
      </c>
      <c r="AW55">
        <v>0</v>
      </c>
      <c r="AX55">
        <v>0</v>
      </c>
      <c r="AY55">
        <v>0</v>
      </c>
      <c r="AZ55">
        <v>1</v>
      </c>
      <c r="BE55">
        <v>0</v>
      </c>
      <c r="BI55">
        <v>1</v>
      </c>
      <c r="BJ55">
        <v>1</v>
      </c>
      <c r="BL55">
        <v>1</v>
      </c>
      <c r="CA55" s="6"/>
    </row>
    <row r="56" spans="1:79">
      <c r="A56">
        <v>52</v>
      </c>
      <c r="M56" s="11">
        <v>0</v>
      </c>
      <c r="N56" s="11">
        <v>0.8571428571428571</v>
      </c>
      <c r="O56" s="11">
        <v>0</v>
      </c>
      <c r="P56" s="11">
        <v>0</v>
      </c>
      <c r="Q56" s="11">
        <v>0</v>
      </c>
      <c r="R56" s="11">
        <v>0</v>
      </c>
      <c r="S56" s="11">
        <v>0.8</v>
      </c>
      <c r="T56" s="11"/>
      <c r="U56" s="11">
        <v>0</v>
      </c>
      <c r="V56" s="11">
        <v>1</v>
      </c>
      <c r="W56" s="11">
        <v>0</v>
      </c>
      <c r="X56" s="11">
        <v>0.41060126582278483</v>
      </c>
      <c r="Y56" s="11">
        <v>1</v>
      </c>
      <c r="Z56" s="11">
        <v>0</v>
      </c>
      <c r="AA56">
        <v>1</v>
      </c>
      <c r="AB56">
        <v>0</v>
      </c>
      <c r="AC56">
        <v>2</v>
      </c>
      <c r="AD56">
        <v>3</v>
      </c>
      <c r="AE56" s="7"/>
      <c r="AF56">
        <v>2</v>
      </c>
      <c r="AI56">
        <v>2</v>
      </c>
      <c r="AL56">
        <v>1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W56">
        <v>0</v>
      </c>
      <c r="AX56">
        <v>0</v>
      </c>
      <c r="AY56">
        <v>0</v>
      </c>
      <c r="AZ56">
        <v>1</v>
      </c>
      <c r="BE56">
        <v>0</v>
      </c>
      <c r="BI56">
        <v>0</v>
      </c>
      <c r="BJ56">
        <v>0</v>
      </c>
      <c r="CA56" s="6"/>
    </row>
    <row r="57" spans="1:79">
      <c r="A57">
        <v>53</v>
      </c>
      <c r="M57" s="11">
        <v>0</v>
      </c>
      <c r="N57" s="11">
        <v>0.82120253164556967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/>
      <c r="U57" s="11">
        <v>0</v>
      </c>
      <c r="V57" s="11">
        <v>0.5</v>
      </c>
      <c r="W57" s="11">
        <v>0</v>
      </c>
      <c r="X57" s="11">
        <v>0.51898734177215189</v>
      </c>
      <c r="Y57" s="11">
        <v>0</v>
      </c>
      <c r="Z57" s="11">
        <v>0</v>
      </c>
      <c r="AA57">
        <v>0</v>
      </c>
      <c r="AB57">
        <v>0</v>
      </c>
      <c r="AC57">
        <v>4</v>
      </c>
      <c r="AD57">
        <v>0</v>
      </c>
      <c r="AE57" s="7"/>
      <c r="AF57">
        <v>3</v>
      </c>
      <c r="AI57">
        <v>0</v>
      </c>
      <c r="AL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W57">
        <v>0</v>
      </c>
      <c r="AX57">
        <v>0</v>
      </c>
      <c r="AY57">
        <v>0</v>
      </c>
      <c r="AZ57">
        <v>0</v>
      </c>
      <c r="BE57">
        <v>0</v>
      </c>
      <c r="BI57">
        <v>1</v>
      </c>
      <c r="BJ57">
        <v>0</v>
      </c>
      <c r="CA57" s="6"/>
    </row>
    <row r="58" spans="1:79">
      <c r="A58">
        <v>54</v>
      </c>
      <c r="M58" s="11">
        <v>0</v>
      </c>
      <c r="N58" s="11">
        <v>1.0379746835443038</v>
      </c>
      <c r="O58" s="11">
        <v>0</v>
      </c>
      <c r="P58" s="11">
        <v>0.25</v>
      </c>
      <c r="Q58" s="11">
        <v>0</v>
      </c>
      <c r="R58" s="11">
        <v>0.8</v>
      </c>
      <c r="S58" s="11">
        <v>0</v>
      </c>
      <c r="T58" s="11"/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1</v>
      </c>
      <c r="AA58">
        <v>0</v>
      </c>
      <c r="AB58">
        <v>0</v>
      </c>
      <c r="AC58">
        <v>2</v>
      </c>
      <c r="AD58">
        <v>0</v>
      </c>
      <c r="AE58" s="7"/>
      <c r="AF58">
        <v>1</v>
      </c>
      <c r="AI58">
        <v>0</v>
      </c>
      <c r="AL58">
        <v>1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W58">
        <v>0</v>
      </c>
      <c r="AX58">
        <v>0</v>
      </c>
      <c r="AY58">
        <v>0</v>
      </c>
      <c r="AZ58">
        <v>0</v>
      </c>
      <c r="BE58">
        <v>0</v>
      </c>
      <c r="BI58">
        <v>1</v>
      </c>
      <c r="BJ58">
        <v>0</v>
      </c>
      <c r="CA58" s="6"/>
    </row>
    <row r="59" spans="1:79">
      <c r="A59">
        <v>55</v>
      </c>
      <c r="M59" s="11">
        <v>0</v>
      </c>
      <c r="N59" s="11">
        <v>0.33544303797468356</v>
      </c>
      <c r="O59" s="11">
        <v>1</v>
      </c>
      <c r="P59" s="11">
        <v>0.25</v>
      </c>
      <c r="Q59" s="11">
        <v>0</v>
      </c>
      <c r="R59" s="11">
        <v>0</v>
      </c>
      <c r="S59" s="11">
        <v>0.8</v>
      </c>
      <c r="T59" s="11"/>
      <c r="U59" s="11">
        <v>0</v>
      </c>
      <c r="V59" s="11">
        <v>1</v>
      </c>
      <c r="W59" s="11">
        <v>1</v>
      </c>
      <c r="X59" s="11">
        <v>0</v>
      </c>
      <c r="Y59" s="11">
        <v>1</v>
      </c>
      <c r="Z59" s="11">
        <v>0</v>
      </c>
      <c r="AA59">
        <v>0</v>
      </c>
      <c r="AB59">
        <v>0</v>
      </c>
      <c r="AC59">
        <v>1</v>
      </c>
      <c r="AD59">
        <v>0</v>
      </c>
      <c r="AE59" s="7"/>
      <c r="AF59">
        <v>0</v>
      </c>
      <c r="AI59">
        <v>0</v>
      </c>
      <c r="AL59">
        <v>1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W59">
        <v>0</v>
      </c>
      <c r="AX59">
        <v>0</v>
      </c>
      <c r="AY59">
        <v>0</v>
      </c>
      <c r="AZ59">
        <v>0</v>
      </c>
      <c r="BE59">
        <v>0</v>
      </c>
      <c r="BI59">
        <v>2</v>
      </c>
      <c r="BJ59">
        <v>0</v>
      </c>
      <c r="CA59" s="6"/>
    </row>
    <row r="60" spans="1:79">
      <c r="A60">
        <v>56</v>
      </c>
      <c r="M60" s="11">
        <v>0</v>
      </c>
      <c r="N60" s="11">
        <v>0.16772151898734178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/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F60">
        <v>0</v>
      </c>
      <c r="AI60">
        <v>0</v>
      </c>
      <c r="CA60" s="6"/>
    </row>
    <row r="61" spans="1:79">
      <c r="A61">
        <v>57</v>
      </c>
      <c r="M61" s="11">
        <v>0</v>
      </c>
      <c r="N61" s="11">
        <v>8.3860759493670889E-2</v>
      </c>
      <c r="O61" s="11">
        <v>0</v>
      </c>
      <c r="P61" s="11">
        <v>8.3860759493670889E-2</v>
      </c>
      <c r="Q61" s="11">
        <v>0</v>
      </c>
      <c r="R61" s="11">
        <v>0.8</v>
      </c>
      <c r="S61" s="11">
        <v>0</v>
      </c>
      <c r="T61" s="11"/>
      <c r="U61" s="11">
        <v>0</v>
      </c>
      <c r="V61" s="11">
        <v>0.5</v>
      </c>
      <c r="W61" s="11">
        <v>0</v>
      </c>
      <c r="X61" s="11">
        <v>0</v>
      </c>
      <c r="Y61" s="11">
        <v>0</v>
      </c>
      <c r="Z61" s="11">
        <v>0</v>
      </c>
      <c r="AF61">
        <v>1</v>
      </c>
      <c r="AI61">
        <v>0</v>
      </c>
      <c r="CA61" s="6"/>
    </row>
    <row r="62" spans="1:79">
      <c r="A62">
        <v>58</v>
      </c>
      <c r="M62" s="11">
        <v>0</v>
      </c>
      <c r="N62" s="11">
        <v>8.3860759493670889E-2</v>
      </c>
      <c r="O62" s="11">
        <v>0</v>
      </c>
      <c r="P62" s="11">
        <v>0.25</v>
      </c>
      <c r="Q62" s="11">
        <v>0</v>
      </c>
      <c r="R62" s="11">
        <v>0</v>
      </c>
      <c r="S62" s="11">
        <v>0</v>
      </c>
      <c r="T62" s="11"/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1</v>
      </c>
      <c r="AI62">
        <v>1</v>
      </c>
      <c r="CA62" s="6"/>
    </row>
    <row r="63" spans="1:79">
      <c r="A63">
        <v>59</v>
      </c>
      <c r="M63" s="11">
        <v>0</v>
      </c>
      <c r="N63" s="11">
        <v>8.3860759493670889E-2</v>
      </c>
      <c r="O63" s="11">
        <v>0.8</v>
      </c>
      <c r="P63" s="11">
        <v>0</v>
      </c>
      <c r="Q63" s="11">
        <v>0</v>
      </c>
      <c r="R63" s="11">
        <v>0</v>
      </c>
      <c r="S63" s="11">
        <v>0.8</v>
      </c>
      <c r="T63" s="11"/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I63">
        <v>0</v>
      </c>
      <c r="CA63" s="6"/>
    </row>
    <row r="64" spans="1:79">
      <c r="A64">
        <v>60</v>
      </c>
      <c r="M64" s="11">
        <v>0</v>
      </c>
      <c r="N64" s="11">
        <v>8.3860759493670889E-2</v>
      </c>
      <c r="O64" s="11">
        <v>0</v>
      </c>
      <c r="P64" s="11">
        <v>0.5</v>
      </c>
      <c r="Q64" s="11">
        <v>0</v>
      </c>
      <c r="R64" s="11">
        <v>0</v>
      </c>
      <c r="S64" s="11">
        <v>0</v>
      </c>
      <c r="T64" s="11"/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CA64" s="6"/>
    </row>
    <row r="65" spans="2:79"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CA65" s="6"/>
    </row>
    <row r="66" spans="2:79">
      <c r="M66">
        <f>SUM(M19:M64)</f>
        <v>203</v>
      </c>
      <c r="N66">
        <f t="shared" ref="N66:BZ66" si="3">SUM(N19:N64)</f>
        <v>410.65777576853526</v>
      </c>
      <c r="O66">
        <f t="shared" si="3"/>
        <v>109.98987341772153</v>
      </c>
      <c r="P66">
        <f t="shared" si="3"/>
        <v>79.826740506329116</v>
      </c>
      <c r="Q66">
        <f t="shared" si="3"/>
        <v>106.39240506329114</v>
      </c>
      <c r="R66">
        <f t="shared" si="3"/>
        <v>100.79999999999998</v>
      </c>
      <c r="S66">
        <f t="shared" si="3"/>
        <v>105.19999999999997</v>
      </c>
      <c r="T66">
        <f t="shared" si="3"/>
        <v>0</v>
      </c>
      <c r="U66">
        <f t="shared" si="3"/>
        <v>183.21281645569618</v>
      </c>
      <c r="V66">
        <f t="shared" si="3"/>
        <v>110.5</v>
      </c>
      <c r="W66">
        <f t="shared" si="3"/>
        <v>191.79905063291136</v>
      </c>
      <c r="X66">
        <f t="shared" si="3"/>
        <v>180.92619801084987</v>
      </c>
      <c r="Y66">
        <f t="shared" si="3"/>
        <v>119</v>
      </c>
      <c r="Z66">
        <f t="shared" si="3"/>
        <v>141.15506329113921</v>
      </c>
      <c r="AA66">
        <f t="shared" si="3"/>
        <v>174</v>
      </c>
      <c r="AB66">
        <f t="shared" si="3"/>
        <v>199</v>
      </c>
      <c r="AC66">
        <f t="shared" si="3"/>
        <v>157</v>
      </c>
      <c r="AD66">
        <f t="shared" si="3"/>
        <v>172</v>
      </c>
      <c r="AE66">
        <f t="shared" si="3"/>
        <v>0</v>
      </c>
      <c r="AF66">
        <f t="shared" si="3"/>
        <v>100</v>
      </c>
      <c r="AG66">
        <f t="shared" si="3"/>
        <v>148</v>
      </c>
      <c r="AH66">
        <f t="shared" si="3"/>
        <v>97</v>
      </c>
      <c r="AI66">
        <f t="shared" si="3"/>
        <v>145</v>
      </c>
      <c r="AJ66">
        <f t="shared" si="3"/>
        <v>0</v>
      </c>
      <c r="AK66">
        <f t="shared" si="3"/>
        <v>0</v>
      </c>
      <c r="AL66">
        <f t="shared" si="3"/>
        <v>104</v>
      </c>
      <c r="AM66">
        <f t="shared" si="3"/>
        <v>209</v>
      </c>
      <c r="AN66">
        <f t="shared" si="3"/>
        <v>0</v>
      </c>
      <c r="AO66">
        <f t="shared" si="3"/>
        <v>176</v>
      </c>
      <c r="AP66">
        <f t="shared" si="3"/>
        <v>264</v>
      </c>
      <c r="AQ66">
        <f t="shared" si="3"/>
        <v>356</v>
      </c>
      <c r="AR66">
        <f t="shared" si="3"/>
        <v>348</v>
      </c>
      <c r="AS66">
        <f t="shared" si="3"/>
        <v>377</v>
      </c>
      <c r="AT66">
        <f t="shared" si="3"/>
        <v>245</v>
      </c>
      <c r="AU66">
        <f t="shared" si="3"/>
        <v>290</v>
      </c>
      <c r="AW66">
        <f t="shared" si="3"/>
        <v>246</v>
      </c>
      <c r="AX66">
        <f t="shared" si="3"/>
        <v>176</v>
      </c>
      <c r="AY66">
        <f t="shared" si="3"/>
        <v>144</v>
      </c>
      <c r="AZ66">
        <f t="shared" si="3"/>
        <v>172</v>
      </c>
      <c r="BA66">
        <f t="shared" si="3"/>
        <v>278</v>
      </c>
      <c r="BB66">
        <f t="shared" si="3"/>
        <v>235</v>
      </c>
      <c r="BC66">
        <f t="shared" si="3"/>
        <v>259</v>
      </c>
      <c r="BD66">
        <f t="shared" si="3"/>
        <v>330</v>
      </c>
      <c r="BE66">
        <f t="shared" si="3"/>
        <v>286</v>
      </c>
      <c r="BF66">
        <f t="shared" si="3"/>
        <v>460</v>
      </c>
      <c r="BG66">
        <f t="shared" si="3"/>
        <v>197</v>
      </c>
      <c r="BH66">
        <f t="shared" si="3"/>
        <v>326</v>
      </c>
      <c r="BI66">
        <f t="shared" si="3"/>
        <v>213</v>
      </c>
      <c r="BJ66">
        <f t="shared" si="3"/>
        <v>248</v>
      </c>
      <c r="BK66">
        <f t="shared" si="3"/>
        <v>254</v>
      </c>
      <c r="BL66">
        <f t="shared" si="3"/>
        <v>204</v>
      </c>
      <c r="BM66" s="51">
        <f t="shared" si="3"/>
        <v>200</v>
      </c>
      <c r="BN66" s="51">
        <f t="shared" si="3"/>
        <v>49</v>
      </c>
      <c r="BO66" s="51">
        <f t="shared" si="3"/>
        <v>40</v>
      </c>
      <c r="BP66" s="51">
        <f t="shared" si="3"/>
        <v>163</v>
      </c>
      <c r="BQ66" s="51">
        <f t="shared" si="3"/>
        <v>132</v>
      </c>
      <c r="BR66" s="51">
        <f t="shared" si="3"/>
        <v>54</v>
      </c>
      <c r="BS66" s="51">
        <f t="shared" si="3"/>
        <v>87.8</v>
      </c>
      <c r="BT66" s="51">
        <f t="shared" si="3"/>
        <v>64</v>
      </c>
      <c r="BU66" s="51">
        <f t="shared" si="3"/>
        <v>64</v>
      </c>
      <c r="BV66" s="51">
        <f t="shared" si="3"/>
        <v>117</v>
      </c>
      <c r="BW66" s="51">
        <f t="shared" si="3"/>
        <v>126</v>
      </c>
      <c r="BX66" s="51">
        <f t="shared" si="3"/>
        <v>121</v>
      </c>
      <c r="BY66" s="51">
        <f t="shared" si="3"/>
        <v>67</v>
      </c>
      <c r="BZ66" s="51">
        <f t="shared" si="3"/>
        <v>58</v>
      </c>
      <c r="CA66" s="6"/>
    </row>
    <row r="70" spans="2:79">
      <c r="B70" s="68" t="s">
        <v>175</v>
      </c>
    </row>
    <row r="71" spans="2:79">
      <c r="B71" s="51" t="s">
        <v>185</v>
      </c>
    </row>
    <row r="72" spans="2:79">
      <c r="B72" s="51" t="s">
        <v>186</v>
      </c>
    </row>
    <row r="73" spans="2:79">
      <c r="B73" s="80" t="s">
        <v>176</v>
      </c>
    </row>
  </sheetData>
  <phoneticPr fontId="3" type="noConversion"/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V73"/>
  <sheetViews>
    <sheetView topLeftCell="A4" zoomScale="85" workbookViewId="0">
      <pane xSplit="1" topLeftCell="CQ1" activePane="topRight" state="frozen"/>
      <selection pane="topRight" activeCell="DJ17" sqref="DJ17"/>
    </sheetView>
  </sheetViews>
  <sheetFormatPr baseColWidth="10" defaultColWidth="7.28515625" defaultRowHeight="15"/>
  <cols>
    <col min="1" max="1" width="18.28515625" customWidth="1"/>
    <col min="2" max="12" width="7.140625" customWidth="1"/>
  </cols>
  <sheetData>
    <row r="1" spans="1:152">
      <c r="B1" t="s">
        <v>132</v>
      </c>
      <c r="C1" t="s">
        <v>132</v>
      </c>
      <c r="D1" t="s">
        <v>132</v>
      </c>
      <c r="E1" t="s">
        <v>132</v>
      </c>
      <c r="F1" t="s">
        <v>132</v>
      </c>
      <c r="G1" t="s">
        <v>132</v>
      </c>
      <c r="H1" t="s">
        <v>132</v>
      </c>
      <c r="I1" t="s">
        <v>132</v>
      </c>
      <c r="J1" t="s">
        <v>132</v>
      </c>
      <c r="K1" t="s">
        <v>132</v>
      </c>
      <c r="L1" t="s">
        <v>132</v>
      </c>
      <c r="M1" t="s">
        <v>133</v>
      </c>
      <c r="N1" t="s">
        <v>133</v>
      </c>
      <c r="O1" t="s">
        <v>133</v>
      </c>
      <c r="P1" t="s">
        <v>133</v>
      </c>
      <c r="Q1" t="s">
        <v>133</v>
      </c>
      <c r="R1" t="s">
        <v>133</v>
      </c>
      <c r="S1" t="s">
        <v>133</v>
      </c>
      <c r="T1" t="s">
        <v>133</v>
      </c>
      <c r="U1" t="s">
        <v>133</v>
      </c>
      <c r="V1" t="s">
        <v>133</v>
      </c>
      <c r="W1" t="s">
        <v>133</v>
      </c>
      <c r="X1" t="s">
        <v>133</v>
      </c>
      <c r="Y1" t="s">
        <v>133</v>
      </c>
      <c r="Z1" t="s">
        <v>133</v>
      </c>
      <c r="AA1" t="s">
        <v>132</v>
      </c>
      <c r="AB1" t="s">
        <v>132</v>
      </c>
      <c r="AC1" t="s">
        <v>132</v>
      </c>
      <c r="AD1" t="s">
        <v>132</v>
      </c>
      <c r="AE1" t="s">
        <v>132</v>
      </c>
      <c r="AF1" t="s">
        <v>133</v>
      </c>
      <c r="AG1" t="s">
        <v>133</v>
      </c>
      <c r="AH1" t="s">
        <v>133</v>
      </c>
      <c r="AI1" t="s">
        <v>133</v>
      </c>
      <c r="AJ1" t="s">
        <v>133</v>
      </c>
      <c r="AK1" t="s">
        <v>133</v>
      </c>
      <c r="AL1" t="s">
        <v>133</v>
      </c>
      <c r="AM1" t="s">
        <v>133</v>
      </c>
      <c r="AN1" t="s">
        <v>133</v>
      </c>
      <c r="AO1" t="s">
        <v>133</v>
      </c>
      <c r="AP1" t="s">
        <v>132</v>
      </c>
      <c r="AQ1" t="s">
        <v>132</v>
      </c>
      <c r="AR1" t="s">
        <v>132</v>
      </c>
      <c r="AS1" t="s">
        <v>132</v>
      </c>
      <c r="AT1" t="s">
        <v>132</v>
      </c>
      <c r="AU1" t="s">
        <v>132</v>
      </c>
      <c r="AV1" t="s">
        <v>132</v>
      </c>
      <c r="AW1" t="s">
        <v>132</v>
      </c>
      <c r="AX1" t="s">
        <v>132</v>
      </c>
      <c r="AY1" t="s">
        <v>132</v>
      </c>
      <c r="AZ1" t="s">
        <v>132</v>
      </c>
      <c r="BA1" t="s">
        <v>132</v>
      </c>
      <c r="BB1" t="s">
        <v>132</v>
      </c>
      <c r="BC1" t="s">
        <v>132</v>
      </c>
      <c r="BD1" t="s">
        <v>132</v>
      </c>
      <c r="BE1" t="s">
        <v>132</v>
      </c>
      <c r="BF1" t="s">
        <v>132</v>
      </c>
      <c r="BG1" t="s">
        <v>132</v>
      </c>
      <c r="BH1" t="s">
        <v>132</v>
      </c>
      <c r="BI1" t="s">
        <v>132</v>
      </c>
      <c r="BJ1" t="s">
        <v>132</v>
      </c>
      <c r="BK1" t="s">
        <v>132</v>
      </c>
      <c r="BL1" t="s">
        <v>132</v>
      </c>
      <c r="BM1" t="s">
        <v>133</v>
      </c>
      <c r="BN1" t="s">
        <v>133</v>
      </c>
      <c r="BO1" t="s">
        <v>133</v>
      </c>
      <c r="BP1" t="s">
        <v>133</v>
      </c>
      <c r="BQ1" t="s">
        <v>133</v>
      </c>
      <c r="BR1" t="s">
        <v>133</v>
      </c>
      <c r="BS1" t="s">
        <v>133</v>
      </c>
      <c r="BT1" t="s">
        <v>133</v>
      </c>
      <c r="BU1" t="s">
        <v>133</v>
      </c>
      <c r="BV1" t="s">
        <v>133</v>
      </c>
      <c r="BW1" t="s">
        <v>133</v>
      </c>
      <c r="BX1" t="s">
        <v>133</v>
      </c>
      <c r="BY1" t="s">
        <v>132</v>
      </c>
      <c r="BZ1" t="s">
        <v>132</v>
      </c>
    </row>
    <row r="2" spans="1:152">
      <c r="A2" t="s">
        <v>1</v>
      </c>
      <c r="B2" s="3">
        <v>40960</v>
      </c>
      <c r="C2" s="3">
        <v>40960</v>
      </c>
      <c r="D2" s="3">
        <v>40960</v>
      </c>
      <c r="E2" s="3">
        <v>40960</v>
      </c>
      <c r="F2" s="3">
        <v>40960</v>
      </c>
      <c r="G2" s="3">
        <v>40960</v>
      </c>
      <c r="H2" s="3">
        <v>40961</v>
      </c>
      <c r="I2" s="3">
        <v>40961</v>
      </c>
      <c r="J2" s="76">
        <v>40961</v>
      </c>
      <c r="K2" s="76">
        <v>40961</v>
      </c>
      <c r="L2" s="76">
        <v>40961</v>
      </c>
      <c r="M2" s="76">
        <v>40962</v>
      </c>
      <c r="N2" s="76">
        <v>40962</v>
      </c>
      <c r="O2" s="76">
        <v>40962</v>
      </c>
      <c r="P2" s="76">
        <v>40962</v>
      </c>
      <c r="Q2" s="76">
        <v>40962</v>
      </c>
      <c r="R2" s="76">
        <v>40962</v>
      </c>
      <c r="S2" s="76">
        <v>40962</v>
      </c>
      <c r="T2" s="76">
        <v>40962</v>
      </c>
      <c r="U2" s="76">
        <v>40962</v>
      </c>
      <c r="V2" s="76">
        <v>40962</v>
      </c>
      <c r="W2" s="76">
        <v>40962</v>
      </c>
      <c r="X2" s="76">
        <v>40962</v>
      </c>
      <c r="Y2" s="76">
        <v>40962</v>
      </c>
      <c r="Z2" s="76">
        <v>40962</v>
      </c>
      <c r="AA2" s="76">
        <v>40962</v>
      </c>
      <c r="AB2" s="3">
        <v>40962</v>
      </c>
      <c r="AC2" s="3">
        <v>40962</v>
      </c>
      <c r="AD2" s="3">
        <v>40962</v>
      </c>
      <c r="AE2" s="3">
        <v>40962</v>
      </c>
      <c r="AF2" s="3">
        <v>40961</v>
      </c>
      <c r="AG2" s="3">
        <v>40961</v>
      </c>
      <c r="AH2" s="3">
        <v>40961</v>
      </c>
      <c r="AI2" s="3">
        <v>40961</v>
      </c>
      <c r="AJ2" s="3">
        <v>40961</v>
      </c>
      <c r="AK2" s="3">
        <v>40961</v>
      </c>
      <c r="AL2" s="3">
        <v>40961</v>
      </c>
      <c r="AM2" s="4">
        <v>40961</v>
      </c>
      <c r="AN2" s="4">
        <v>40961</v>
      </c>
      <c r="AO2" s="4">
        <v>40961</v>
      </c>
      <c r="AP2" s="4">
        <v>40960</v>
      </c>
      <c r="AQ2" s="4">
        <v>40961</v>
      </c>
      <c r="AR2" s="4">
        <v>40960</v>
      </c>
      <c r="AS2" s="4">
        <v>40960</v>
      </c>
      <c r="AT2" s="4">
        <v>40961</v>
      </c>
      <c r="AU2" s="4">
        <v>40961</v>
      </c>
      <c r="AV2" s="3">
        <v>40961</v>
      </c>
      <c r="AW2" s="4">
        <v>40960</v>
      </c>
      <c r="AX2" s="4">
        <v>40960</v>
      </c>
      <c r="AY2" s="4">
        <v>40961</v>
      </c>
      <c r="AZ2" s="4">
        <v>40961</v>
      </c>
      <c r="BA2" s="3">
        <v>40960</v>
      </c>
      <c r="BB2" s="3">
        <v>40960</v>
      </c>
      <c r="BC2" s="3">
        <v>40960</v>
      </c>
      <c r="BD2" s="3">
        <v>40960</v>
      </c>
      <c r="BE2" s="3">
        <v>40961</v>
      </c>
      <c r="BF2" s="3">
        <v>40961</v>
      </c>
      <c r="BG2" s="3">
        <v>40961</v>
      </c>
      <c r="BH2" s="3">
        <v>40961</v>
      </c>
      <c r="BI2" s="3">
        <v>40960</v>
      </c>
      <c r="BJ2" s="3">
        <v>40960</v>
      </c>
      <c r="BK2" s="3">
        <v>40961</v>
      </c>
      <c r="BL2" s="3">
        <v>40961</v>
      </c>
      <c r="BM2" s="3">
        <v>40960</v>
      </c>
      <c r="BN2" s="3">
        <v>40961</v>
      </c>
      <c r="BO2" s="3">
        <v>40961</v>
      </c>
      <c r="BP2" s="3">
        <v>40961</v>
      </c>
      <c r="BQ2" s="3">
        <v>40961</v>
      </c>
      <c r="BR2" s="3">
        <v>40961</v>
      </c>
      <c r="BS2" s="3">
        <v>40960</v>
      </c>
      <c r="BT2" s="3">
        <v>40960</v>
      </c>
      <c r="BU2" s="3">
        <v>40960</v>
      </c>
      <c r="BV2" s="3">
        <v>40960</v>
      </c>
      <c r="BW2" s="3">
        <v>40960</v>
      </c>
      <c r="BX2" s="3">
        <v>40960</v>
      </c>
      <c r="BY2" s="3">
        <v>40961</v>
      </c>
      <c r="BZ2" s="3">
        <v>40961</v>
      </c>
      <c r="CA2" s="3"/>
      <c r="CB2" s="6"/>
      <c r="CC2" s="6"/>
      <c r="CD2" s="82" t="s">
        <v>182</v>
      </c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82" t="s">
        <v>183</v>
      </c>
      <c r="CW2" s="6"/>
      <c r="CX2" s="6"/>
      <c r="CY2" s="6"/>
      <c r="CZ2" s="6"/>
      <c r="DB2" s="57" t="s">
        <v>134</v>
      </c>
      <c r="DC2" s="58" t="s">
        <v>135</v>
      </c>
    </row>
    <row r="3" spans="1:152">
      <c r="A3" t="s">
        <v>11</v>
      </c>
      <c r="B3" t="s">
        <v>105</v>
      </c>
      <c r="C3" t="s">
        <v>105</v>
      </c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  <c r="J3" s="15" t="s">
        <v>105</v>
      </c>
      <c r="K3" s="15" t="s">
        <v>105</v>
      </c>
      <c r="L3" s="15" t="s">
        <v>105</v>
      </c>
      <c r="M3" s="15" t="s">
        <v>39</v>
      </c>
      <c r="N3" s="15" t="s">
        <v>39</v>
      </c>
      <c r="O3" s="15" t="s">
        <v>39</v>
      </c>
      <c r="P3" s="15" t="s">
        <v>39</v>
      </c>
      <c r="Q3" s="15" t="s">
        <v>39</v>
      </c>
      <c r="R3" s="15" t="s">
        <v>39</v>
      </c>
      <c r="S3" s="15" t="s">
        <v>39</v>
      </c>
      <c r="T3" s="15" t="s">
        <v>39</v>
      </c>
      <c r="U3" s="15" t="s">
        <v>39</v>
      </c>
      <c r="V3" s="15" t="s">
        <v>39</v>
      </c>
      <c r="W3" s="15" t="s">
        <v>39</v>
      </c>
      <c r="X3" s="15" t="s">
        <v>39</v>
      </c>
      <c r="Y3" s="15" t="s">
        <v>39</v>
      </c>
      <c r="Z3" s="15" t="s">
        <v>39</v>
      </c>
      <c r="AA3" s="15" t="s">
        <v>27</v>
      </c>
      <c r="AB3" t="s">
        <v>27</v>
      </c>
      <c r="AC3" t="s">
        <v>27</v>
      </c>
      <c r="AD3" t="s">
        <v>27</v>
      </c>
      <c r="AE3" t="s">
        <v>27</v>
      </c>
      <c r="AF3" t="s">
        <v>70</v>
      </c>
      <c r="AG3" t="s">
        <v>70</v>
      </c>
      <c r="AH3" t="s">
        <v>70</v>
      </c>
      <c r="AI3" t="s">
        <v>70</v>
      </c>
      <c r="AJ3" t="s">
        <v>70</v>
      </c>
      <c r="AK3" t="s">
        <v>70</v>
      </c>
      <c r="AL3" t="s">
        <v>70</v>
      </c>
      <c r="AM3" t="s">
        <v>70</v>
      </c>
      <c r="AN3" t="s">
        <v>70</v>
      </c>
      <c r="AO3" t="s">
        <v>70</v>
      </c>
      <c r="AP3" t="s">
        <v>14</v>
      </c>
      <c r="AQ3" t="s">
        <v>14</v>
      </c>
      <c r="AR3" t="s">
        <v>14</v>
      </c>
      <c r="AS3" t="s">
        <v>14</v>
      </c>
      <c r="AT3" t="s">
        <v>14</v>
      </c>
      <c r="AU3" t="s">
        <v>14</v>
      </c>
      <c r="AV3" t="s">
        <v>105</v>
      </c>
      <c r="AW3" t="s">
        <v>14</v>
      </c>
      <c r="AX3" t="s">
        <v>14</v>
      </c>
      <c r="AY3" t="s">
        <v>14</v>
      </c>
      <c r="AZ3" t="s">
        <v>14</v>
      </c>
      <c r="BA3" t="s">
        <v>36</v>
      </c>
      <c r="BB3" t="s">
        <v>36</v>
      </c>
      <c r="BC3" t="s">
        <v>36</v>
      </c>
      <c r="BD3" t="s">
        <v>36</v>
      </c>
      <c r="BE3" t="s">
        <v>36</v>
      </c>
      <c r="BF3" t="s">
        <v>36</v>
      </c>
      <c r="BG3" t="s">
        <v>36</v>
      </c>
      <c r="BH3" t="s">
        <v>36</v>
      </c>
      <c r="BI3" t="s">
        <v>36</v>
      </c>
      <c r="BJ3" t="s">
        <v>36</v>
      </c>
      <c r="BK3" t="s">
        <v>36</v>
      </c>
      <c r="BL3" t="s">
        <v>36</v>
      </c>
      <c r="BM3" t="s">
        <v>138</v>
      </c>
      <c r="BN3" t="s">
        <v>138</v>
      </c>
      <c r="BO3" t="s">
        <v>138</v>
      </c>
      <c r="BP3" t="s">
        <v>138</v>
      </c>
      <c r="BQ3" t="s">
        <v>138</v>
      </c>
      <c r="BR3" t="s">
        <v>138</v>
      </c>
      <c r="BS3" t="s">
        <v>138</v>
      </c>
      <c r="BT3" t="s">
        <v>138</v>
      </c>
      <c r="BU3" t="s">
        <v>138</v>
      </c>
      <c r="BV3" t="s">
        <v>138</v>
      </c>
      <c r="BW3" t="s">
        <v>138</v>
      </c>
      <c r="BX3" t="s">
        <v>138</v>
      </c>
      <c r="BY3" t="s">
        <v>27</v>
      </c>
      <c r="BZ3" t="s">
        <v>27</v>
      </c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B3" s="59">
        <v>7.899999999999999E-3</v>
      </c>
      <c r="DC3" s="60">
        <v>2.9990000000000001</v>
      </c>
    </row>
    <row r="4" spans="1:152" ht="15" customHeight="1">
      <c r="A4" t="s">
        <v>4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8</v>
      </c>
      <c r="I4">
        <v>10</v>
      </c>
      <c r="J4" s="15">
        <v>7</v>
      </c>
      <c r="K4" s="15">
        <v>9</v>
      </c>
      <c r="L4" s="15">
        <v>11</v>
      </c>
      <c r="M4" s="15">
        <v>1</v>
      </c>
      <c r="N4" s="15">
        <v>2</v>
      </c>
      <c r="O4" s="15">
        <v>3</v>
      </c>
      <c r="P4" s="15">
        <v>4</v>
      </c>
      <c r="Q4" s="15">
        <v>5</v>
      </c>
      <c r="R4" s="15">
        <v>6</v>
      </c>
      <c r="S4" s="15">
        <v>7</v>
      </c>
      <c r="T4" s="15">
        <v>8</v>
      </c>
      <c r="U4" s="15">
        <v>9</v>
      </c>
      <c r="V4" s="15">
        <v>10</v>
      </c>
      <c r="W4" s="15">
        <v>11</v>
      </c>
      <c r="X4" s="15">
        <v>12</v>
      </c>
      <c r="Y4" s="15">
        <v>13</v>
      </c>
      <c r="Z4" s="15">
        <v>14</v>
      </c>
      <c r="AA4" s="15">
        <v>1</v>
      </c>
      <c r="AB4">
        <v>2</v>
      </c>
      <c r="AC4">
        <v>3</v>
      </c>
      <c r="AD4">
        <v>4</v>
      </c>
      <c r="AE4">
        <v>5</v>
      </c>
      <c r="AF4">
        <v>1</v>
      </c>
      <c r="AG4">
        <v>2</v>
      </c>
      <c r="AH4">
        <v>3</v>
      </c>
      <c r="AI4">
        <v>4</v>
      </c>
      <c r="AJ4">
        <v>5</v>
      </c>
      <c r="AK4">
        <v>6</v>
      </c>
      <c r="AL4">
        <v>7</v>
      </c>
      <c r="AM4">
        <v>8</v>
      </c>
      <c r="AN4">
        <v>9</v>
      </c>
      <c r="AO4">
        <v>10</v>
      </c>
      <c r="AP4">
        <v>5</v>
      </c>
      <c r="AQ4">
        <v>10</v>
      </c>
      <c r="AR4">
        <v>3</v>
      </c>
      <c r="AS4">
        <v>4</v>
      </c>
      <c r="AT4">
        <v>8</v>
      </c>
      <c r="AU4">
        <v>9</v>
      </c>
      <c r="AV4">
        <v>12</v>
      </c>
      <c r="AW4">
        <v>1</v>
      </c>
      <c r="AX4">
        <v>2</v>
      </c>
      <c r="AY4">
        <v>6</v>
      </c>
      <c r="AZ4">
        <v>7</v>
      </c>
      <c r="BA4">
        <v>5</v>
      </c>
      <c r="BB4">
        <v>6</v>
      </c>
      <c r="BC4">
        <v>3</v>
      </c>
      <c r="BD4">
        <v>4</v>
      </c>
      <c r="BE4">
        <v>1</v>
      </c>
      <c r="BF4">
        <v>2</v>
      </c>
      <c r="BG4">
        <v>3</v>
      </c>
      <c r="BH4">
        <v>6</v>
      </c>
      <c r="BI4">
        <v>1</v>
      </c>
      <c r="BJ4">
        <v>2</v>
      </c>
      <c r="BK4">
        <v>4</v>
      </c>
      <c r="BL4">
        <v>5</v>
      </c>
      <c r="BM4">
        <v>7</v>
      </c>
      <c r="BN4">
        <v>1</v>
      </c>
      <c r="BO4">
        <v>2</v>
      </c>
      <c r="BP4">
        <v>3</v>
      </c>
      <c r="BQ4">
        <v>4</v>
      </c>
      <c r="BR4">
        <v>5</v>
      </c>
      <c r="BS4">
        <v>1</v>
      </c>
      <c r="BT4">
        <v>2</v>
      </c>
      <c r="BU4">
        <v>3</v>
      </c>
      <c r="BV4">
        <v>4</v>
      </c>
      <c r="BW4">
        <v>5</v>
      </c>
      <c r="BX4">
        <v>6</v>
      </c>
      <c r="BY4">
        <v>1</v>
      </c>
      <c r="BZ4">
        <v>2</v>
      </c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EU4" s="56" t="s">
        <v>137</v>
      </c>
      <c r="EV4" s="56" t="s">
        <v>136</v>
      </c>
    </row>
    <row r="5" spans="1:152">
      <c r="A5" t="s">
        <v>0</v>
      </c>
      <c r="B5" t="s">
        <v>40</v>
      </c>
      <c r="C5" t="s">
        <v>40</v>
      </c>
      <c r="D5" t="s">
        <v>40</v>
      </c>
      <c r="E5" t="s">
        <v>40</v>
      </c>
      <c r="F5" t="s">
        <v>40</v>
      </c>
      <c r="G5" t="s">
        <v>40</v>
      </c>
      <c r="H5" t="s">
        <v>40</v>
      </c>
      <c r="I5" t="s">
        <v>40</v>
      </c>
      <c r="J5" s="15" t="s">
        <v>40</v>
      </c>
      <c r="K5" s="15" t="s">
        <v>40</v>
      </c>
      <c r="L5" s="15" t="s">
        <v>40</v>
      </c>
      <c r="M5" s="15" t="s">
        <v>40</v>
      </c>
      <c r="N5" s="15" t="s">
        <v>40</v>
      </c>
      <c r="O5" s="15" t="s">
        <v>40</v>
      </c>
      <c r="P5" s="15" t="s">
        <v>40</v>
      </c>
      <c r="Q5" s="15" t="s">
        <v>40</v>
      </c>
      <c r="R5" s="15" t="s">
        <v>40</v>
      </c>
      <c r="S5" s="15" t="s">
        <v>40</v>
      </c>
      <c r="T5" s="15" t="s">
        <v>40</v>
      </c>
      <c r="U5" s="15" t="s">
        <v>40</v>
      </c>
      <c r="V5" s="15" t="s">
        <v>40</v>
      </c>
      <c r="W5" s="15" t="s">
        <v>40</v>
      </c>
      <c r="X5" s="15" t="s">
        <v>40</v>
      </c>
      <c r="Y5" s="15" t="s">
        <v>40</v>
      </c>
      <c r="Z5" s="15" t="s">
        <v>40</v>
      </c>
      <c r="AA5" s="15" t="s">
        <v>28</v>
      </c>
      <c r="AB5" t="s">
        <v>28</v>
      </c>
      <c r="AC5" t="s">
        <v>28</v>
      </c>
      <c r="AD5" t="s">
        <v>28</v>
      </c>
      <c r="AE5" t="s">
        <v>28</v>
      </c>
      <c r="AF5" t="s">
        <v>28</v>
      </c>
      <c r="AG5" t="s">
        <v>28</v>
      </c>
      <c r="AH5" t="s">
        <v>28</v>
      </c>
      <c r="AI5" t="s">
        <v>28</v>
      </c>
      <c r="AJ5" t="s">
        <v>28</v>
      </c>
      <c r="AK5" t="s">
        <v>28</v>
      </c>
      <c r="AL5" t="s">
        <v>28</v>
      </c>
      <c r="AM5" t="s">
        <v>28</v>
      </c>
      <c r="AN5" t="s">
        <v>28</v>
      </c>
      <c r="AO5" t="s">
        <v>28</v>
      </c>
      <c r="AP5" t="s">
        <v>15</v>
      </c>
      <c r="AQ5" t="s">
        <v>15</v>
      </c>
      <c r="AR5" t="s">
        <v>15</v>
      </c>
      <c r="AS5" t="s">
        <v>15</v>
      </c>
      <c r="AT5" t="s">
        <v>15</v>
      </c>
      <c r="AU5" t="s">
        <v>15</v>
      </c>
      <c r="AV5" t="s">
        <v>15</v>
      </c>
      <c r="AW5" t="s">
        <v>15</v>
      </c>
      <c r="AX5" t="s">
        <v>15</v>
      </c>
      <c r="AY5" t="s">
        <v>15</v>
      </c>
      <c r="AZ5" t="s">
        <v>15</v>
      </c>
      <c r="BA5" t="s">
        <v>37</v>
      </c>
      <c r="BB5" t="s">
        <v>37</v>
      </c>
      <c r="BC5" t="s">
        <v>37</v>
      </c>
      <c r="BD5" t="s">
        <v>37</v>
      </c>
      <c r="BE5" t="s">
        <v>37</v>
      </c>
      <c r="BF5" t="s">
        <v>37</v>
      </c>
      <c r="BG5" t="s">
        <v>37</v>
      </c>
      <c r="BH5" t="s">
        <v>37</v>
      </c>
      <c r="BI5" t="s">
        <v>37</v>
      </c>
      <c r="BJ5" t="s">
        <v>37</v>
      </c>
      <c r="BK5" t="s">
        <v>37</v>
      </c>
      <c r="BL5" t="s">
        <v>37</v>
      </c>
      <c r="BM5" t="s">
        <v>37</v>
      </c>
      <c r="BN5" t="s">
        <v>37</v>
      </c>
      <c r="BO5" t="s">
        <v>37</v>
      </c>
      <c r="BP5" t="s">
        <v>37</v>
      </c>
      <c r="BQ5" t="s">
        <v>37</v>
      </c>
      <c r="BR5" t="s">
        <v>37</v>
      </c>
      <c r="BS5" t="s">
        <v>90</v>
      </c>
      <c r="BT5" t="s">
        <v>90</v>
      </c>
      <c r="BU5" t="s">
        <v>90</v>
      </c>
      <c r="BV5" t="s">
        <v>90</v>
      </c>
      <c r="BW5" t="s">
        <v>90</v>
      </c>
      <c r="BX5" t="s">
        <v>90</v>
      </c>
      <c r="BY5" t="s">
        <v>35</v>
      </c>
      <c r="BZ5" t="s">
        <v>35</v>
      </c>
      <c r="CB5" s="16" t="s">
        <v>40</v>
      </c>
      <c r="CC5" s="16" t="s">
        <v>40</v>
      </c>
      <c r="CD5" s="16" t="s">
        <v>40</v>
      </c>
      <c r="CE5" s="41" t="s">
        <v>40</v>
      </c>
      <c r="CF5" s="16" t="s">
        <v>28</v>
      </c>
      <c r="CG5" s="16" t="s">
        <v>28</v>
      </c>
      <c r="CH5" s="16" t="s">
        <v>15</v>
      </c>
      <c r="CI5" s="16" t="s">
        <v>15</v>
      </c>
      <c r="CJ5" s="16" t="s">
        <v>15</v>
      </c>
      <c r="CK5" s="16" t="s">
        <v>15</v>
      </c>
      <c r="CL5" s="41" t="s">
        <v>92</v>
      </c>
      <c r="CM5" s="16" t="s">
        <v>37</v>
      </c>
      <c r="CN5" s="16" t="s">
        <v>37</v>
      </c>
      <c r="CO5" s="16" t="s">
        <v>37</v>
      </c>
      <c r="CP5" s="16" t="s">
        <v>37</v>
      </c>
      <c r="CQ5" s="16" t="s">
        <v>90</v>
      </c>
      <c r="CR5" s="41" t="s">
        <v>38</v>
      </c>
      <c r="CS5" s="67" t="s">
        <v>35</v>
      </c>
      <c r="CT5" s="6"/>
      <c r="CU5" s="33" t="s">
        <v>97</v>
      </c>
      <c r="CV5" s="41" t="s">
        <v>93</v>
      </c>
      <c r="CW5" s="20" t="s">
        <v>99</v>
      </c>
      <c r="CX5" s="20" t="s">
        <v>100</v>
      </c>
      <c r="CY5" s="20" t="s">
        <v>101</v>
      </c>
      <c r="CZ5" s="21" t="s">
        <v>102</v>
      </c>
    </row>
    <row r="6" spans="1:152">
      <c r="A6" t="s">
        <v>2</v>
      </c>
      <c r="B6" s="40">
        <v>36.869999999999997</v>
      </c>
      <c r="C6" s="40">
        <v>36.869999999999997</v>
      </c>
      <c r="D6" s="40">
        <v>62.37</v>
      </c>
      <c r="E6" s="40">
        <v>78.37</v>
      </c>
      <c r="F6" s="40">
        <v>68.5</v>
      </c>
      <c r="G6" s="40">
        <v>62.37</v>
      </c>
      <c r="H6" s="40">
        <v>46</v>
      </c>
      <c r="I6" s="40">
        <v>93.5</v>
      </c>
      <c r="J6" s="64">
        <v>106.5</v>
      </c>
      <c r="K6" s="64">
        <v>106.5</v>
      </c>
      <c r="L6" s="64">
        <v>131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>
        <v>144</v>
      </c>
      <c r="AB6">
        <v>120</v>
      </c>
      <c r="AC6">
        <v>110</v>
      </c>
      <c r="AD6">
        <v>105</v>
      </c>
      <c r="AE6">
        <v>115</v>
      </c>
      <c r="AP6">
        <v>34.5</v>
      </c>
      <c r="AQ6">
        <v>47</v>
      </c>
      <c r="AR6">
        <v>74</v>
      </c>
      <c r="AS6">
        <v>56.2</v>
      </c>
      <c r="AT6">
        <v>88</v>
      </c>
      <c r="AU6">
        <v>67.5</v>
      </c>
      <c r="AV6" s="40">
        <v>58.5</v>
      </c>
      <c r="AW6">
        <v>105.5</v>
      </c>
      <c r="AX6">
        <v>136</v>
      </c>
      <c r="AY6">
        <v>160</v>
      </c>
      <c r="AZ6">
        <v>173.5</v>
      </c>
      <c r="CB6" s="6"/>
      <c r="CC6" s="6"/>
      <c r="CD6" s="6"/>
      <c r="CE6" s="42"/>
      <c r="CF6" s="6"/>
      <c r="CG6" s="6"/>
      <c r="CH6" s="6"/>
      <c r="CI6" s="6"/>
      <c r="CJ6" s="6"/>
      <c r="CK6" s="6"/>
      <c r="CL6" s="42"/>
      <c r="CM6" s="6"/>
      <c r="CN6" s="6"/>
      <c r="CO6" s="6"/>
      <c r="CP6" s="6"/>
      <c r="CQ6" s="6"/>
      <c r="CR6" s="42"/>
      <c r="CS6" s="42"/>
      <c r="CT6" s="6"/>
      <c r="CU6" s="22"/>
      <c r="CV6" s="42"/>
      <c r="CW6" s="23"/>
      <c r="CX6" s="23"/>
      <c r="CY6" s="23"/>
      <c r="CZ6" s="24"/>
      <c r="EU6" s="40">
        <v>5.5332009501321178</v>
      </c>
      <c r="EV6">
        <v>4</v>
      </c>
    </row>
    <row r="7" spans="1:152">
      <c r="A7" t="s">
        <v>3</v>
      </c>
      <c r="B7">
        <v>1</v>
      </c>
      <c r="C7">
        <v>1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 s="15">
        <v>3</v>
      </c>
      <c r="K7" s="15">
        <v>3</v>
      </c>
      <c r="L7" s="15">
        <v>3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>
        <v>3</v>
      </c>
      <c r="AB7">
        <v>3</v>
      </c>
      <c r="AC7">
        <v>3</v>
      </c>
      <c r="AD7">
        <v>3</v>
      </c>
      <c r="AE7">
        <v>3</v>
      </c>
      <c r="AP7">
        <v>1</v>
      </c>
      <c r="AQ7">
        <v>1</v>
      </c>
      <c r="AR7">
        <v>2</v>
      </c>
      <c r="AS7">
        <v>2</v>
      </c>
      <c r="AT7">
        <v>2</v>
      </c>
      <c r="AU7">
        <v>2</v>
      </c>
      <c r="AV7">
        <v>2</v>
      </c>
      <c r="AW7">
        <v>3</v>
      </c>
      <c r="AX7">
        <v>3</v>
      </c>
      <c r="AY7">
        <v>3</v>
      </c>
      <c r="AZ7">
        <v>3</v>
      </c>
      <c r="BA7">
        <v>1</v>
      </c>
      <c r="BB7">
        <v>1</v>
      </c>
      <c r="BC7">
        <v>2</v>
      </c>
      <c r="BD7">
        <v>2</v>
      </c>
      <c r="BE7">
        <v>2</v>
      </c>
      <c r="BF7">
        <v>2</v>
      </c>
      <c r="BG7">
        <v>2</v>
      </c>
      <c r="BH7">
        <v>2</v>
      </c>
      <c r="BI7">
        <v>3</v>
      </c>
      <c r="BJ7">
        <v>3</v>
      </c>
      <c r="BK7">
        <v>3</v>
      </c>
      <c r="BL7">
        <v>3</v>
      </c>
      <c r="BY7">
        <v>1</v>
      </c>
      <c r="BZ7">
        <v>2</v>
      </c>
      <c r="CB7" s="16">
        <v>1</v>
      </c>
      <c r="CC7" s="16">
        <v>2</v>
      </c>
      <c r="CD7" s="16">
        <v>3</v>
      </c>
      <c r="CE7" s="66" t="s">
        <v>21</v>
      </c>
      <c r="CF7" s="6">
        <v>3</v>
      </c>
      <c r="CG7" s="16" t="s">
        <v>91</v>
      </c>
      <c r="CH7" s="6">
        <v>1</v>
      </c>
      <c r="CI7" s="6">
        <v>2</v>
      </c>
      <c r="CJ7" s="6">
        <v>3</v>
      </c>
      <c r="CK7" s="16" t="s">
        <v>91</v>
      </c>
      <c r="CL7" s="66" t="s">
        <v>21</v>
      </c>
      <c r="CM7" s="6">
        <v>1</v>
      </c>
      <c r="CN7" s="6">
        <v>2</v>
      </c>
      <c r="CO7" s="6">
        <v>3</v>
      </c>
      <c r="CP7" s="16" t="s">
        <v>91</v>
      </c>
      <c r="CQ7" s="16" t="s">
        <v>91</v>
      </c>
      <c r="CR7" s="66" t="s">
        <v>21</v>
      </c>
      <c r="CS7" s="43"/>
      <c r="CT7" s="6"/>
      <c r="CU7" s="27"/>
      <c r="CV7" s="43"/>
      <c r="CW7" s="28"/>
      <c r="CX7" s="28"/>
      <c r="CY7" s="28"/>
      <c r="CZ7" s="29"/>
    </row>
    <row r="8" spans="1:152">
      <c r="A8" t="s">
        <v>9</v>
      </c>
      <c r="B8" t="s">
        <v>106</v>
      </c>
      <c r="C8" t="s">
        <v>108</v>
      </c>
      <c r="D8" t="s">
        <v>110</v>
      </c>
      <c r="E8" t="s">
        <v>112</v>
      </c>
      <c r="F8" t="s">
        <v>114</v>
      </c>
      <c r="G8" t="s">
        <v>116</v>
      </c>
      <c r="H8" t="s">
        <v>120</v>
      </c>
      <c r="I8" t="s">
        <v>124</v>
      </c>
      <c r="J8" s="15" t="s">
        <v>118</v>
      </c>
      <c r="K8" s="15" t="s">
        <v>122</v>
      </c>
      <c r="L8" s="15" t="s">
        <v>126</v>
      </c>
      <c r="M8" s="15" t="s">
        <v>41</v>
      </c>
      <c r="N8" s="15" t="s">
        <v>43</v>
      </c>
      <c r="O8" s="15" t="s">
        <v>45</v>
      </c>
      <c r="P8" s="15" t="s">
        <v>47</v>
      </c>
      <c r="Q8" s="15" t="s">
        <v>49</v>
      </c>
      <c r="R8" s="15" t="s">
        <v>51</v>
      </c>
      <c r="S8" s="15" t="s">
        <v>53</v>
      </c>
      <c r="T8" s="15" t="s">
        <v>55</v>
      </c>
      <c r="U8" s="15" t="s">
        <v>58</v>
      </c>
      <c r="V8" s="15" t="s">
        <v>60</v>
      </c>
      <c r="W8" s="15" t="s">
        <v>62</v>
      </c>
      <c r="X8" s="15" t="s">
        <v>64</v>
      </c>
      <c r="Y8" s="15" t="s">
        <v>66</v>
      </c>
      <c r="Z8" s="15" t="s">
        <v>68</v>
      </c>
      <c r="AA8" s="15"/>
      <c r="AF8" t="s">
        <v>71</v>
      </c>
      <c r="AG8" t="s">
        <v>73</v>
      </c>
      <c r="AH8" t="s">
        <v>75</v>
      </c>
      <c r="AI8" t="s">
        <v>77</v>
      </c>
      <c r="AJ8" t="s">
        <v>79</v>
      </c>
      <c r="AK8" t="s">
        <v>81</v>
      </c>
      <c r="AL8" t="s">
        <v>82</v>
      </c>
      <c r="AM8" t="s">
        <v>84</v>
      </c>
      <c r="AN8" t="s">
        <v>86</v>
      </c>
      <c r="AO8" t="s">
        <v>88</v>
      </c>
      <c r="AV8" t="s">
        <v>128</v>
      </c>
      <c r="BM8" t="s">
        <v>146</v>
      </c>
      <c r="BN8" t="s">
        <v>147</v>
      </c>
      <c r="BO8" t="s">
        <v>148</v>
      </c>
      <c r="BP8" t="s">
        <v>149</v>
      </c>
      <c r="BQ8" t="s">
        <v>150</v>
      </c>
      <c r="BR8" t="s">
        <v>151</v>
      </c>
      <c r="BS8" t="s">
        <v>139</v>
      </c>
      <c r="BT8" t="s">
        <v>141</v>
      </c>
      <c r="BU8" t="s">
        <v>142</v>
      </c>
      <c r="BV8" t="s">
        <v>143</v>
      </c>
      <c r="BW8" t="s">
        <v>144</v>
      </c>
      <c r="BX8" t="s">
        <v>145</v>
      </c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22"/>
      <c r="CV8" s="42"/>
      <c r="CW8" s="23"/>
      <c r="CX8" s="23"/>
      <c r="CY8" s="23"/>
      <c r="CZ8" s="24"/>
    </row>
    <row r="9" spans="1:152">
      <c r="A9" t="s">
        <v>10</v>
      </c>
      <c r="B9" t="s">
        <v>107</v>
      </c>
      <c r="C9" t="s">
        <v>109</v>
      </c>
      <c r="D9" t="s">
        <v>111</v>
      </c>
      <c r="E9" t="s">
        <v>113</v>
      </c>
      <c r="F9" t="s">
        <v>115</v>
      </c>
      <c r="G9" t="s">
        <v>117</v>
      </c>
      <c r="H9" t="s">
        <v>121</v>
      </c>
      <c r="I9" t="s">
        <v>125</v>
      </c>
      <c r="J9" s="15" t="s">
        <v>119</v>
      </c>
      <c r="K9" s="15" t="s">
        <v>123</v>
      </c>
      <c r="L9" s="15" t="s">
        <v>127</v>
      </c>
      <c r="M9" s="15" t="s">
        <v>42</v>
      </c>
      <c r="N9" s="15" t="s">
        <v>44</v>
      </c>
      <c r="O9" s="15" t="s">
        <v>46</v>
      </c>
      <c r="P9" s="15" t="s">
        <v>48</v>
      </c>
      <c r="Q9" s="15" t="s">
        <v>50</v>
      </c>
      <c r="R9" s="15" t="s">
        <v>52</v>
      </c>
      <c r="S9" s="15" t="s">
        <v>54</v>
      </c>
      <c r="T9" s="15" t="s">
        <v>56</v>
      </c>
      <c r="U9" s="15" t="s">
        <v>59</v>
      </c>
      <c r="V9" s="15" t="s">
        <v>61</v>
      </c>
      <c r="W9" s="15" t="s">
        <v>63</v>
      </c>
      <c r="X9" s="15" t="s">
        <v>65</v>
      </c>
      <c r="Y9" s="15" t="s">
        <v>67</v>
      </c>
      <c r="Z9" s="15" t="s">
        <v>69</v>
      </c>
      <c r="AA9" s="15"/>
      <c r="AF9" t="s">
        <v>72</v>
      </c>
      <c r="AG9" t="s">
        <v>74</v>
      </c>
      <c r="AH9" t="s">
        <v>76</v>
      </c>
      <c r="AI9" t="s">
        <v>78</v>
      </c>
      <c r="AJ9" t="s">
        <v>80</v>
      </c>
      <c r="AK9" t="s">
        <v>80</v>
      </c>
      <c r="AL9" t="s">
        <v>83</v>
      </c>
      <c r="AM9" t="s">
        <v>85</v>
      </c>
      <c r="AN9" t="s">
        <v>87</v>
      </c>
      <c r="AO9" t="s">
        <v>89</v>
      </c>
      <c r="AV9" t="s">
        <v>129</v>
      </c>
      <c r="BM9" t="s">
        <v>157</v>
      </c>
      <c r="BN9" t="s">
        <v>158</v>
      </c>
      <c r="BO9" t="s">
        <v>159</v>
      </c>
      <c r="BP9" t="s">
        <v>154</v>
      </c>
      <c r="BQ9" t="s">
        <v>160</v>
      </c>
      <c r="BR9" t="s">
        <v>161</v>
      </c>
      <c r="BS9" t="s">
        <v>140</v>
      </c>
      <c r="BT9" t="s">
        <v>152</v>
      </c>
      <c r="BU9" t="s">
        <v>153</v>
      </c>
      <c r="BV9" t="s">
        <v>154</v>
      </c>
      <c r="BW9" t="s">
        <v>155</v>
      </c>
      <c r="BX9" t="s">
        <v>156</v>
      </c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22"/>
      <c r="CV9" s="42"/>
      <c r="CW9" s="23"/>
      <c r="CX9" s="23"/>
      <c r="CY9" s="23"/>
      <c r="CZ9" s="24"/>
    </row>
    <row r="10" spans="1:152">
      <c r="A10" t="s">
        <v>5</v>
      </c>
      <c r="B10">
        <v>6.1</v>
      </c>
      <c r="C10">
        <v>11.5</v>
      </c>
      <c r="D10">
        <v>13.05</v>
      </c>
      <c r="E10">
        <v>14.05</v>
      </c>
      <c r="F10">
        <v>16.149999999999999</v>
      </c>
      <c r="G10">
        <v>17.2</v>
      </c>
      <c r="H10">
        <v>9.1999999999999993</v>
      </c>
      <c r="I10">
        <v>13.15</v>
      </c>
      <c r="J10" s="15">
        <v>6.35</v>
      </c>
      <c r="K10" s="15">
        <v>11.15</v>
      </c>
      <c r="L10" s="15">
        <v>15.5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V10">
        <v>6.25</v>
      </c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22"/>
      <c r="CV10" s="42"/>
      <c r="CW10" s="23"/>
      <c r="CX10" s="23"/>
      <c r="CY10" s="23"/>
      <c r="CZ10" s="24"/>
    </row>
    <row r="11" spans="1:152">
      <c r="A11" t="s">
        <v>6</v>
      </c>
      <c r="B11">
        <v>6.55</v>
      </c>
      <c r="C11">
        <v>12.4</v>
      </c>
      <c r="D11">
        <v>13.55</v>
      </c>
      <c r="E11">
        <v>15</v>
      </c>
      <c r="F11">
        <v>17.05</v>
      </c>
      <c r="G11">
        <v>18.100000000000001</v>
      </c>
      <c r="H11">
        <v>10.199999999999999</v>
      </c>
      <c r="I11">
        <v>14.15</v>
      </c>
      <c r="J11" s="15">
        <v>7.25</v>
      </c>
      <c r="K11" s="15">
        <v>12.15</v>
      </c>
      <c r="L11" s="15">
        <v>16.399999999999999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V11">
        <v>7.3</v>
      </c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22"/>
      <c r="CV11" s="42"/>
      <c r="CW11" s="23"/>
      <c r="CX11" s="23"/>
      <c r="CY11" s="23"/>
      <c r="CZ11" s="24"/>
    </row>
    <row r="12" spans="1:152">
      <c r="A12" t="s">
        <v>16</v>
      </c>
      <c r="B12">
        <v>0.75</v>
      </c>
      <c r="C12">
        <v>0.83333333333333337</v>
      </c>
      <c r="D12">
        <v>0.83333333333333337</v>
      </c>
      <c r="E12">
        <v>0.83333333333333337</v>
      </c>
      <c r="F12">
        <v>0.83333333333333337</v>
      </c>
      <c r="G12">
        <v>0.83333333333333337</v>
      </c>
      <c r="H12">
        <v>1.6666666666666667</v>
      </c>
      <c r="I12">
        <v>1.6666666666666667</v>
      </c>
      <c r="J12" s="15">
        <v>0.83333333333333337</v>
      </c>
      <c r="K12" s="15">
        <v>1.6666666666666667</v>
      </c>
      <c r="L12" s="15">
        <v>0.83333333333333337</v>
      </c>
      <c r="M12" s="78">
        <v>1</v>
      </c>
      <c r="N12" s="78">
        <v>1</v>
      </c>
      <c r="O12" s="78">
        <v>1</v>
      </c>
      <c r="P12" s="78">
        <v>1</v>
      </c>
      <c r="Q12" s="78">
        <v>1</v>
      </c>
      <c r="R12" s="78">
        <v>1</v>
      </c>
      <c r="S12" s="78">
        <v>1</v>
      </c>
      <c r="T12" s="78">
        <v>1</v>
      </c>
      <c r="U12" s="78">
        <v>1</v>
      </c>
      <c r="V12" s="78">
        <v>1</v>
      </c>
      <c r="W12" s="78">
        <v>1</v>
      </c>
      <c r="X12" s="78">
        <v>1</v>
      </c>
      <c r="Y12" s="78">
        <v>1</v>
      </c>
      <c r="Z12" s="78">
        <v>1</v>
      </c>
      <c r="AA12" s="64">
        <v>0.91666666666666663</v>
      </c>
      <c r="AB12">
        <v>2</v>
      </c>
      <c r="AC12" s="40">
        <v>1.1666666666666667</v>
      </c>
      <c r="AD12">
        <v>1.75</v>
      </c>
      <c r="AE12" s="40">
        <v>1.1666666666666667</v>
      </c>
      <c r="AF12" s="8">
        <v>1</v>
      </c>
      <c r="AG12" s="8">
        <v>1</v>
      </c>
      <c r="AH12" s="8">
        <v>1</v>
      </c>
      <c r="AI12" s="8">
        <v>1</v>
      </c>
      <c r="AJ12" s="8">
        <v>1</v>
      </c>
      <c r="AK12" s="8">
        <v>1</v>
      </c>
      <c r="AL12" s="8">
        <v>1</v>
      </c>
      <c r="AM12" s="8">
        <v>1</v>
      </c>
      <c r="AN12" s="8">
        <v>1</v>
      </c>
      <c r="AO12" s="8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1.75</v>
      </c>
      <c r="AW12">
        <v>1</v>
      </c>
      <c r="AX12">
        <v>1</v>
      </c>
      <c r="AY12">
        <v>1</v>
      </c>
      <c r="AZ12">
        <v>1</v>
      </c>
      <c r="BA12">
        <v>0.75</v>
      </c>
      <c r="BB12">
        <v>0.75</v>
      </c>
      <c r="BC12">
        <v>1</v>
      </c>
      <c r="BD12">
        <v>1</v>
      </c>
      <c r="BE12">
        <v>1</v>
      </c>
      <c r="BF12">
        <v>1</v>
      </c>
      <c r="BG12">
        <v>0.5</v>
      </c>
      <c r="BH12">
        <v>1</v>
      </c>
      <c r="BI12">
        <v>0.58333333333333337</v>
      </c>
      <c r="BJ12">
        <v>1</v>
      </c>
      <c r="BK12">
        <v>1</v>
      </c>
      <c r="BL12">
        <v>1</v>
      </c>
      <c r="BM12" s="51">
        <v>1</v>
      </c>
      <c r="BN12" s="51">
        <v>1</v>
      </c>
      <c r="BO12" s="51">
        <v>1</v>
      </c>
      <c r="BP12" s="51">
        <v>1</v>
      </c>
      <c r="BQ12" s="51">
        <v>1</v>
      </c>
      <c r="BR12" s="51">
        <v>1</v>
      </c>
      <c r="BS12" s="51">
        <v>1</v>
      </c>
      <c r="BT12" s="51">
        <v>1</v>
      </c>
      <c r="BU12" s="51">
        <v>1</v>
      </c>
      <c r="BV12" s="51">
        <v>1</v>
      </c>
      <c r="BW12" s="51">
        <v>1</v>
      </c>
      <c r="BX12" s="51">
        <v>1</v>
      </c>
      <c r="BY12" s="8">
        <v>1</v>
      </c>
      <c r="BZ12" s="8">
        <v>1</v>
      </c>
      <c r="CA12" s="8"/>
      <c r="CB12" s="6">
        <v>1.5833333333333335</v>
      </c>
      <c r="CC12" s="12">
        <v>6.666666666666667</v>
      </c>
      <c r="CD12" s="12">
        <v>3.3333333333333335</v>
      </c>
      <c r="CE12" s="12">
        <v>25.583333333333336</v>
      </c>
      <c r="CF12" s="12">
        <v>7</v>
      </c>
      <c r="CG12" s="12">
        <v>17</v>
      </c>
      <c r="CH12" s="12">
        <v>2</v>
      </c>
      <c r="CI12" s="12">
        <v>5.75</v>
      </c>
      <c r="CJ12" s="12">
        <v>4</v>
      </c>
      <c r="CK12" s="12">
        <v>11.75</v>
      </c>
      <c r="CL12" s="12">
        <v>28.75</v>
      </c>
      <c r="CM12" s="12">
        <v>1.5</v>
      </c>
      <c r="CN12" s="12">
        <v>5.5</v>
      </c>
      <c r="CO12" s="12">
        <v>3.5833333333333335</v>
      </c>
      <c r="CP12" s="12">
        <v>16.583333333333332</v>
      </c>
      <c r="CQ12" s="12">
        <v>6</v>
      </c>
      <c r="CR12" s="12">
        <v>22.583333333333332</v>
      </c>
      <c r="CS12" s="12">
        <v>2</v>
      </c>
      <c r="CT12" s="6"/>
      <c r="CU12" s="30" t="s">
        <v>94</v>
      </c>
      <c r="CV12" s="44">
        <v>78.916666666666657</v>
      </c>
      <c r="CW12" s="31">
        <v>25.583333333333336</v>
      </c>
      <c r="CX12" s="31">
        <v>28.75</v>
      </c>
      <c r="CY12" s="31">
        <v>22.583333333333332</v>
      </c>
      <c r="CZ12" s="32">
        <v>2</v>
      </c>
    </row>
    <row r="13" spans="1:152">
      <c r="A13" t="s">
        <v>8</v>
      </c>
      <c r="B13">
        <v>300</v>
      </c>
      <c r="C13">
        <v>300</v>
      </c>
      <c r="D13">
        <v>340</v>
      </c>
      <c r="E13">
        <v>320</v>
      </c>
      <c r="F13">
        <v>330</v>
      </c>
      <c r="G13">
        <v>370</v>
      </c>
      <c r="H13">
        <v>330</v>
      </c>
      <c r="I13">
        <v>300</v>
      </c>
      <c r="J13" s="15">
        <v>300</v>
      </c>
      <c r="K13" s="15">
        <v>330</v>
      </c>
      <c r="L13" s="15">
        <v>300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V13">
        <v>300</v>
      </c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22"/>
      <c r="CV13" s="42"/>
      <c r="CW13" s="23"/>
      <c r="CX13" s="23"/>
      <c r="CY13" s="23"/>
      <c r="CZ13" s="24"/>
    </row>
    <row r="14" spans="1:152" ht="30">
      <c r="A14" s="1" t="s">
        <v>7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22"/>
      <c r="CV14" s="42"/>
      <c r="CW14" s="23"/>
      <c r="CX14" s="23"/>
      <c r="CY14" s="23"/>
      <c r="CZ14" s="24"/>
      <c r="DB14" t="s">
        <v>34</v>
      </c>
      <c r="DC14" t="s">
        <v>38</v>
      </c>
      <c r="DD14" t="s">
        <v>92</v>
      </c>
      <c r="DE14" t="s">
        <v>40</v>
      </c>
    </row>
    <row r="15" spans="1:152">
      <c r="A15" t="s">
        <v>12</v>
      </c>
      <c r="B15">
        <v>0.434</v>
      </c>
      <c r="C15">
        <v>0.17100000000000001</v>
      </c>
      <c r="D15">
        <v>0.19700000000000001</v>
      </c>
      <c r="E15">
        <v>1.008</v>
      </c>
      <c r="F15">
        <v>1.9059999999999999</v>
      </c>
      <c r="G15">
        <v>1.9079999999999999</v>
      </c>
      <c r="H15">
        <v>0.29299999999999998</v>
      </c>
      <c r="I15">
        <v>0</v>
      </c>
      <c r="J15" s="15">
        <v>0.93400000000000005</v>
      </c>
      <c r="K15" s="15">
        <v>0.48199999999999998</v>
      </c>
      <c r="L15" s="15">
        <v>0</v>
      </c>
      <c r="M15" s="79">
        <v>1.1532857142857142</v>
      </c>
      <c r="N15" s="79">
        <v>1.1532857142857142</v>
      </c>
      <c r="O15" s="79">
        <v>1.1532857142857142</v>
      </c>
      <c r="P15" s="79">
        <v>1.1532857142857142</v>
      </c>
      <c r="Q15" s="79">
        <v>1.1532857142857142</v>
      </c>
      <c r="R15" s="79">
        <v>1.1532857142857142</v>
      </c>
      <c r="S15" s="79">
        <v>1.1532857142857142</v>
      </c>
      <c r="T15" s="79">
        <v>1.1532857142857142</v>
      </c>
      <c r="U15" s="79">
        <v>1.1532857142857142</v>
      </c>
      <c r="V15" s="79">
        <v>1.1532857142857142</v>
      </c>
      <c r="W15" s="79">
        <v>1.1532857142857142</v>
      </c>
      <c r="X15" s="79">
        <v>1.1532857142857142</v>
      </c>
      <c r="Y15" s="79">
        <v>1.1532857142857142</v>
      </c>
      <c r="Z15" s="79">
        <v>1.1532857142857142</v>
      </c>
      <c r="AA15" s="15">
        <v>1.5</v>
      </c>
      <c r="AB15">
        <v>17.5</v>
      </c>
      <c r="AC15">
        <v>6</v>
      </c>
      <c r="AD15">
        <v>9.5</v>
      </c>
      <c r="AE15">
        <v>5</v>
      </c>
      <c r="AF15" s="18">
        <v>1.8640000000000001</v>
      </c>
      <c r="AG15" s="18">
        <v>1.8640000000000001</v>
      </c>
      <c r="AH15" s="18">
        <v>1.8640000000000001</v>
      </c>
      <c r="AI15" s="18">
        <v>1.8640000000000001</v>
      </c>
      <c r="AJ15" s="18">
        <v>1.8640000000000001</v>
      </c>
      <c r="AK15" s="18">
        <v>1.8640000000000001</v>
      </c>
      <c r="AL15" s="18">
        <v>1.8640000000000001</v>
      </c>
      <c r="AM15" s="18">
        <v>1.8640000000000001</v>
      </c>
      <c r="AN15" s="18">
        <v>1.8640000000000001</v>
      </c>
      <c r="AO15" s="18">
        <v>1.8640000000000001</v>
      </c>
      <c r="AP15">
        <v>22</v>
      </c>
      <c r="AQ15">
        <v>29</v>
      </c>
      <c r="AR15">
        <v>12.5</v>
      </c>
      <c r="AS15">
        <v>22</v>
      </c>
      <c r="AT15">
        <v>7</v>
      </c>
      <c r="AU15">
        <v>17.5</v>
      </c>
      <c r="AV15">
        <v>31.331</v>
      </c>
      <c r="AW15" s="15">
        <v>2</v>
      </c>
      <c r="AX15">
        <v>1.5</v>
      </c>
      <c r="AY15">
        <v>0.5</v>
      </c>
      <c r="AZ15">
        <v>1.5</v>
      </c>
      <c r="BA15">
        <v>11.52</v>
      </c>
      <c r="BB15">
        <v>16.32</v>
      </c>
      <c r="BC15">
        <v>3.36</v>
      </c>
      <c r="BD15">
        <v>9.6</v>
      </c>
      <c r="BE15">
        <v>2.4</v>
      </c>
      <c r="BF15">
        <v>1.92</v>
      </c>
      <c r="BG15">
        <v>0.24</v>
      </c>
      <c r="BH15">
        <v>9.6</v>
      </c>
      <c r="BI15">
        <v>1.44</v>
      </c>
      <c r="BJ15">
        <v>0.96</v>
      </c>
      <c r="BK15">
        <v>1.2</v>
      </c>
      <c r="BL15">
        <v>2.88</v>
      </c>
      <c r="BM15" s="80">
        <v>1.5557142857142858</v>
      </c>
      <c r="BN15" s="80">
        <v>3.3299999999999996</v>
      </c>
      <c r="BO15" s="80">
        <v>3.3299999999999996</v>
      </c>
      <c r="BP15" s="80">
        <v>3.3299999999999996</v>
      </c>
      <c r="BQ15" s="80">
        <v>3.3299999999999996</v>
      </c>
      <c r="BR15" s="80">
        <v>3.3299999999999996</v>
      </c>
      <c r="BS15" s="80">
        <v>1.5557142857142858</v>
      </c>
      <c r="BT15" s="80">
        <v>1.5557142857142858</v>
      </c>
      <c r="BU15" s="80">
        <v>1.5557142857142858</v>
      </c>
      <c r="BV15" s="80">
        <v>1.5557142857142858</v>
      </c>
      <c r="BW15" s="80">
        <v>1.5557142857142858</v>
      </c>
      <c r="BX15" s="80">
        <v>1.5557142857142858</v>
      </c>
      <c r="BY15" s="9">
        <v>0.02</v>
      </c>
      <c r="BZ15" s="9">
        <v>3.0499999999999999E-2</v>
      </c>
      <c r="CA15" s="9"/>
      <c r="CB15" s="6">
        <v>0.60499999999999998</v>
      </c>
      <c r="CC15" s="12">
        <v>5.3120000000000003</v>
      </c>
      <c r="CD15" s="12">
        <v>1.4159999999999999</v>
      </c>
      <c r="CE15" s="12">
        <v>23.479000000000003</v>
      </c>
      <c r="CF15" s="12">
        <v>39.5</v>
      </c>
      <c r="CG15" s="12">
        <v>58.139999999999972</v>
      </c>
      <c r="CH15" s="12">
        <v>51</v>
      </c>
      <c r="CI15" s="12">
        <v>90.331000000000003</v>
      </c>
      <c r="CJ15" s="12">
        <v>5.5</v>
      </c>
      <c r="CK15" s="12">
        <v>146.83099999999999</v>
      </c>
      <c r="CL15" s="12">
        <v>204.97099999999995</v>
      </c>
      <c r="CM15" s="12">
        <v>27.84</v>
      </c>
      <c r="CN15" s="12">
        <v>27.119999999999997</v>
      </c>
      <c r="CO15" s="12">
        <v>6.4799999999999995</v>
      </c>
      <c r="CP15" s="12">
        <v>79.645714285714291</v>
      </c>
      <c r="CQ15" s="12">
        <v>9.3342857142857145</v>
      </c>
      <c r="CR15" s="12">
        <v>88.980000000000018</v>
      </c>
      <c r="CS15" s="52">
        <v>5.0500000000000003E-2</v>
      </c>
      <c r="CT15" s="6"/>
      <c r="CU15" s="30" t="s">
        <v>95</v>
      </c>
      <c r="CV15" s="44">
        <v>317.48049999999995</v>
      </c>
      <c r="CW15" s="31">
        <v>23.479000000000003</v>
      </c>
      <c r="CX15" s="31">
        <v>204.97099999999995</v>
      </c>
      <c r="CY15" s="31">
        <v>88.980000000000018</v>
      </c>
      <c r="CZ15" s="32">
        <v>5.0500000000000003E-2</v>
      </c>
      <c r="DB15">
        <v>0</v>
      </c>
      <c r="DC15">
        <v>10</v>
      </c>
      <c r="DD15">
        <v>20</v>
      </c>
      <c r="DE15">
        <v>30</v>
      </c>
    </row>
    <row r="16" spans="1:152">
      <c r="A16" t="s">
        <v>181</v>
      </c>
      <c r="B16" t="s">
        <v>57</v>
      </c>
      <c r="C16" t="s">
        <v>57</v>
      </c>
      <c r="D16" t="s">
        <v>57</v>
      </c>
      <c r="E16" t="s">
        <v>57</v>
      </c>
      <c r="F16" t="s">
        <v>57</v>
      </c>
      <c r="G16" t="s">
        <v>57</v>
      </c>
      <c r="H16" t="s">
        <v>57</v>
      </c>
      <c r="I16" t="s">
        <v>57</v>
      </c>
      <c r="J16" s="15" t="s">
        <v>57</v>
      </c>
      <c r="K16" s="15" t="s">
        <v>57</v>
      </c>
      <c r="L16" s="15" t="s">
        <v>57</v>
      </c>
      <c r="M16" s="15">
        <v>3</v>
      </c>
      <c r="N16" s="15">
        <v>3</v>
      </c>
      <c r="O16" s="15">
        <v>3</v>
      </c>
      <c r="P16" s="15">
        <v>3</v>
      </c>
      <c r="Q16" s="15">
        <v>3</v>
      </c>
      <c r="R16" s="15">
        <v>3</v>
      </c>
      <c r="S16" s="15">
        <v>3</v>
      </c>
      <c r="T16" s="15" t="s">
        <v>57</v>
      </c>
      <c r="U16" s="15">
        <v>3</v>
      </c>
      <c r="V16" s="15">
        <v>3</v>
      </c>
      <c r="W16" s="15">
        <v>3</v>
      </c>
      <c r="X16" s="15">
        <v>3</v>
      </c>
      <c r="Y16" s="15">
        <v>3</v>
      </c>
      <c r="Z16" s="15">
        <v>3</v>
      </c>
      <c r="AA16" s="15">
        <v>3</v>
      </c>
      <c r="AB16" s="15">
        <v>3</v>
      </c>
      <c r="AC16" s="15">
        <v>3</v>
      </c>
      <c r="AD16" s="15">
        <v>3</v>
      </c>
      <c r="AE16" t="s">
        <v>57</v>
      </c>
      <c r="AF16">
        <v>3</v>
      </c>
      <c r="AG16">
        <v>3</v>
      </c>
      <c r="AH16">
        <v>3</v>
      </c>
      <c r="AI16">
        <v>3</v>
      </c>
      <c r="AJ16" t="s">
        <v>57</v>
      </c>
      <c r="AK16" t="s">
        <v>57</v>
      </c>
      <c r="AL16">
        <v>3</v>
      </c>
      <c r="AM16">
        <v>3</v>
      </c>
      <c r="AN16" t="s">
        <v>57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 t="s">
        <v>57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S16" s="40"/>
      <c r="BT16" s="40"/>
      <c r="BU16" s="40"/>
      <c r="BY16">
        <v>3</v>
      </c>
      <c r="BZ16">
        <v>3</v>
      </c>
      <c r="CB16" s="13">
        <v>0.39193333333333336</v>
      </c>
      <c r="CC16" s="13">
        <v>1.0330999999999999</v>
      </c>
      <c r="CD16" s="13">
        <v>0.47</v>
      </c>
      <c r="CE16" s="13">
        <v>2.2732186666666672</v>
      </c>
      <c r="CF16" s="13">
        <v>5.0487012987012987</v>
      </c>
      <c r="CG16" s="13">
        <v>5.4109004329004327</v>
      </c>
      <c r="CH16" s="13">
        <v>25.5</v>
      </c>
      <c r="CI16" s="13">
        <v>15.380685714285715</v>
      </c>
      <c r="CJ16" s="13">
        <v>1.375</v>
      </c>
      <c r="CK16" s="13">
        <v>12.127584415584415</v>
      </c>
      <c r="CL16" s="13">
        <v>8.2525744255744247</v>
      </c>
      <c r="CM16" s="13">
        <v>18.560000000000002</v>
      </c>
      <c r="CN16" s="13">
        <v>4.5599999999999996</v>
      </c>
      <c r="CO16" s="13">
        <v>1.877142857142857</v>
      </c>
      <c r="CP16" s="13">
        <v>7.0336507936507919</v>
      </c>
      <c r="CQ16" s="13">
        <v>4.6671428571428573</v>
      </c>
      <c r="CR16" s="13">
        <v>6.4420238095238096</v>
      </c>
      <c r="CS16" s="13">
        <v>2.5250000000000002E-2</v>
      </c>
      <c r="CT16" s="6"/>
      <c r="CU16" s="53"/>
      <c r="CV16" s="54"/>
      <c r="CW16" s="54"/>
      <c r="CX16" s="54"/>
      <c r="CY16" s="54"/>
      <c r="CZ16" s="55"/>
    </row>
    <row r="17" spans="1:109">
      <c r="A17" t="s">
        <v>131</v>
      </c>
      <c r="B17" s="7">
        <v>0.57866666666666666</v>
      </c>
      <c r="C17" s="7">
        <v>0.20519999999999999</v>
      </c>
      <c r="D17" s="7">
        <v>0.2364</v>
      </c>
      <c r="E17" s="7">
        <v>1.2096</v>
      </c>
      <c r="F17" s="7">
        <v>2.2871999999999999</v>
      </c>
      <c r="G17" s="7">
        <v>2.2895999999999996</v>
      </c>
      <c r="H17" s="7">
        <v>0.17579999999999998</v>
      </c>
      <c r="I17" s="7">
        <v>0</v>
      </c>
      <c r="J17" s="81">
        <v>1.1208</v>
      </c>
      <c r="K17" s="81">
        <v>0.28919999999999996</v>
      </c>
      <c r="L17" s="81">
        <v>0</v>
      </c>
      <c r="M17" s="81">
        <v>3.4598571428571425</v>
      </c>
      <c r="N17" s="81">
        <v>3.4598571428571425</v>
      </c>
      <c r="O17" s="81">
        <v>3.4598571428571425</v>
      </c>
      <c r="P17" s="81">
        <v>3.4598571428571425</v>
      </c>
      <c r="Q17" s="81">
        <v>3.4598571428571425</v>
      </c>
      <c r="R17" s="81">
        <v>3.4598571428571425</v>
      </c>
      <c r="S17" s="81">
        <v>3.4598571428571425</v>
      </c>
      <c r="T17" s="81">
        <v>3.4598571428571425</v>
      </c>
      <c r="U17" s="81">
        <v>3.4598571428571425</v>
      </c>
      <c r="V17" s="81">
        <v>3.4598571428571425</v>
      </c>
      <c r="W17" s="81">
        <v>3.4598571428571425</v>
      </c>
      <c r="X17" s="81">
        <v>3.4598571428571425</v>
      </c>
      <c r="Y17" s="81">
        <v>3.4598571428571425</v>
      </c>
      <c r="Z17" s="81">
        <v>3.4598571428571425</v>
      </c>
      <c r="AA17" s="81">
        <v>1.6363636363636365</v>
      </c>
      <c r="AB17" s="7">
        <v>8.75</v>
      </c>
      <c r="AC17" s="7">
        <v>5.1428571428571423</v>
      </c>
      <c r="AD17" s="7">
        <v>5.4285714285714288</v>
      </c>
      <c r="AE17" s="7">
        <v>4.2857142857142856</v>
      </c>
      <c r="AF17" s="7">
        <v>5.5920000000000005</v>
      </c>
      <c r="AG17" s="7">
        <v>5.5920000000000005</v>
      </c>
      <c r="AH17" s="7">
        <v>5.5920000000000005</v>
      </c>
      <c r="AI17" s="7">
        <v>5.5920000000000005</v>
      </c>
      <c r="AJ17" s="7">
        <v>5.5920000000000005</v>
      </c>
      <c r="AK17" s="7">
        <v>5.5920000000000005</v>
      </c>
      <c r="AL17" s="7">
        <v>5.5920000000000005</v>
      </c>
      <c r="AM17" s="7">
        <v>5.5920000000000005</v>
      </c>
      <c r="AN17" s="7">
        <v>5.5920000000000005</v>
      </c>
      <c r="AO17" s="7">
        <v>5.5920000000000005</v>
      </c>
      <c r="AP17" s="7">
        <v>22</v>
      </c>
      <c r="AQ17" s="7">
        <v>29</v>
      </c>
      <c r="AR17" s="7">
        <v>12.5</v>
      </c>
      <c r="AS17" s="7">
        <v>22</v>
      </c>
      <c r="AT17" s="7">
        <v>7</v>
      </c>
      <c r="AU17" s="7">
        <v>17.5</v>
      </c>
      <c r="AV17" s="7">
        <v>17.90342857142857</v>
      </c>
      <c r="AW17" s="7">
        <v>2</v>
      </c>
      <c r="AX17" s="7">
        <v>1.5</v>
      </c>
      <c r="AY17" s="7">
        <v>0.5</v>
      </c>
      <c r="AZ17" s="7">
        <v>1.5</v>
      </c>
      <c r="BA17" s="7">
        <v>15.36</v>
      </c>
      <c r="BB17" s="7">
        <v>21.76</v>
      </c>
      <c r="BC17" s="7">
        <v>3.36</v>
      </c>
      <c r="BD17" s="7">
        <v>9.6</v>
      </c>
      <c r="BE17" s="7">
        <v>2.4</v>
      </c>
      <c r="BF17" s="7">
        <v>1.92</v>
      </c>
      <c r="BG17" s="7">
        <v>0.48</v>
      </c>
      <c r="BH17" s="7">
        <v>9.6</v>
      </c>
      <c r="BI17" s="7">
        <v>2.4685714285714284</v>
      </c>
      <c r="BJ17" s="7">
        <v>0.96</v>
      </c>
      <c r="BK17" s="7">
        <v>1.2</v>
      </c>
      <c r="BL17" s="7">
        <v>2.88</v>
      </c>
      <c r="BM17" s="7">
        <v>4.6671428571428573</v>
      </c>
      <c r="BN17" s="7">
        <v>9.9899999999999984</v>
      </c>
      <c r="BO17" s="7">
        <v>9.9899999999999984</v>
      </c>
      <c r="BP17" s="7">
        <v>9.9899999999999984</v>
      </c>
      <c r="BQ17" s="7">
        <v>9.9899999999999984</v>
      </c>
      <c r="BR17" s="7">
        <v>9.9899999999999984</v>
      </c>
      <c r="BS17" s="7">
        <v>4.6671428571428573</v>
      </c>
      <c r="BT17" s="7">
        <v>4.6671428571428573</v>
      </c>
      <c r="BU17" s="7">
        <v>4.6671428571428573</v>
      </c>
      <c r="BV17" s="7">
        <v>4.6671428571428573</v>
      </c>
      <c r="BW17" s="7">
        <v>4.6671428571428573</v>
      </c>
      <c r="BX17" s="7">
        <v>4.6671428571428573</v>
      </c>
      <c r="BY17" s="40">
        <v>0.02</v>
      </c>
      <c r="BZ17" s="40">
        <v>3.0499999999999999E-2</v>
      </c>
      <c r="CB17" s="12">
        <v>0.39193333333333336</v>
      </c>
      <c r="CC17" s="12">
        <v>1.0330999999999999</v>
      </c>
      <c r="CD17" s="12">
        <v>0.47</v>
      </c>
      <c r="CE17" s="12">
        <v>2.2732186666666672</v>
      </c>
      <c r="CF17" s="12">
        <v>5.0487012987012987</v>
      </c>
      <c r="CG17" s="12">
        <v>5.4109004329004327</v>
      </c>
      <c r="CH17" s="12">
        <v>25.5</v>
      </c>
      <c r="CI17" s="12">
        <v>15.380685714285715</v>
      </c>
      <c r="CJ17" s="12">
        <v>1.375</v>
      </c>
      <c r="CK17" s="12">
        <v>12.127584415584415</v>
      </c>
      <c r="CL17" s="12">
        <v>8.2525744255744247</v>
      </c>
      <c r="CM17" s="12">
        <v>18.560000000000002</v>
      </c>
      <c r="CN17" s="12">
        <v>4.5599999999999996</v>
      </c>
      <c r="CO17" s="12">
        <v>1.877142857142857</v>
      </c>
      <c r="CP17" s="12">
        <v>7.0336507936507919</v>
      </c>
      <c r="CQ17" s="12">
        <v>4.6671428571428573</v>
      </c>
      <c r="CR17" s="12">
        <v>6.4420238095238096</v>
      </c>
      <c r="CS17" s="52">
        <v>2.5250000000000002E-2</v>
      </c>
      <c r="CT17" s="6"/>
      <c r="CU17" s="27" t="s">
        <v>96</v>
      </c>
      <c r="CV17" s="46">
        <v>5.5332009501321178</v>
      </c>
      <c r="CW17" s="47">
        <v>2.2732186666666672</v>
      </c>
      <c r="CX17" s="47">
        <v>8.2525744255744247</v>
      </c>
      <c r="CY17" s="47">
        <v>6.4420238095238096</v>
      </c>
      <c r="CZ17" s="48">
        <v>2.5250000000000002E-2</v>
      </c>
    </row>
    <row r="18" spans="1:109">
      <c r="A18" s="2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22"/>
      <c r="CV18" s="42"/>
      <c r="CW18" s="23"/>
      <c r="CX18" s="23"/>
      <c r="CY18" s="23"/>
      <c r="CZ18" s="24"/>
    </row>
    <row r="19" spans="1:109">
      <c r="A19">
        <v>15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/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7">
        <v>0</v>
      </c>
      <c r="AB19" s="17">
        <v>0</v>
      </c>
      <c r="AC19" s="17">
        <v>0</v>
      </c>
      <c r="AD19" s="17">
        <v>0</v>
      </c>
      <c r="AE19" s="17"/>
      <c r="AF19" s="17">
        <v>0</v>
      </c>
      <c r="AG19" s="17">
        <v>0</v>
      </c>
      <c r="AH19" s="17">
        <v>0</v>
      </c>
      <c r="AI19" s="17">
        <v>0</v>
      </c>
      <c r="AJ19" s="17"/>
      <c r="AK19" s="17"/>
      <c r="AL19" s="17">
        <v>0</v>
      </c>
      <c r="AM19" s="17">
        <v>0</v>
      </c>
      <c r="AN19" s="17"/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/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65">
        <v>0</v>
      </c>
      <c r="BN19" s="65">
        <v>0</v>
      </c>
      <c r="BO19" s="65">
        <v>0</v>
      </c>
      <c r="BP19" s="65">
        <v>0</v>
      </c>
      <c r="BQ19" s="65">
        <v>0</v>
      </c>
      <c r="BR19" s="65">
        <v>0</v>
      </c>
      <c r="BS19" s="65">
        <v>0</v>
      </c>
      <c r="BT19" s="65">
        <v>0</v>
      </c>
      <c r="BU19" s="65">
        <v>0</v>
      </c>
      <c r="BV19" s="65">
        <v>0</v>
      </c>
      <c r="BW19" s="65">
        <v>0</v>
      </c>
      <c r="BX19" s="65">
        <v>0</v>
      </c>
      <c r="BY19" s="10">
        <v>1.4925373134328357</v>
      </c>
      <c r="BZ19" s="10">
        <v>1.7241379310344827</v>
      </c>
      <c r="CA19" s="10"/>
      <c r="CB19" s="6"/>
      <c r="CC19" s="12"/>
      <c r="CD19" s="12"/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1.6324149141625433</v>
      </c>
      <c r="CT19" s="6"/>
      <c r="CU19" s="34">
        <v>15</v>
      </c>
      <c r="CV19" s="45">
        <v>2.5965989459260792E-4</v>
      </c>
      <c r="CW19" s="25">
        <v>0</v>
      </c>
      <c r="CX19" s="25">
        <v>0</v>
      </c>
      <c r="CY19" s="25">
        <v>0</v>
      </c>
      <c r="CZ19" s="26">
        <v>1.6324149141625433</v>
      </c>
      <c r="DA19" s="8"/>
      <c r="DB19">
        <v>1.6324149141625433</v>
      </c>
    </row>
    <row r="20" spans="1:109">
      <c r="A20">
        <v>16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/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7">
        <v>0</v>
      </c>
      <c r="AB20" s="17">
        <v>0</v>
      </c>
      <c r="AC20" s="17">
        <v>0</v>
      </c>
      <c r="AD20" s="17">
        <v>0</v>
      </c>
      <c r="AE20" s="17"/>
      <c r="AF20" s="17">
        <v>0</v>
      </c>
      <c r="AG20" s="17">
        <v>0</v>
      </c>
      <c r="AH20" s="17">
        <v>0</v>
      </c>
      <c r="AI20" s="17">
        <v>0</v>
      </c>
      <c r="AJ20" s="17"/>
      <c r="AK20" s="17"/>
      <c r="AL20" s="17">
        <v>0</v>
      </c>
      <c r="AM20" s="17">
        <v>0</v>
      </c>
      <c r="AN20" s="17"/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/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65">
        <v>0</v>
      </c>
      <c r="BN20" s="65">
        <v>0</v>
      </c>
      <c r="BO20" s="65">
        <v>0</v>
      </c>
      <c r="BP20" s="65">
        <v>0</v>
      </c>
      <c r="BQ20" s="65">
        <v>0</v>
      </c>
      <c r="BR20" s="65">
        <v>0</v>
      </c>
      <c r="BS20" s="65">
        <v>0</v>
      </c>
      <c r="BT20" s="65">
        <v>1.5625</v>
      </c>
      <c r="BU20" s="65">
        <v>0</v>
      </c>
      <c r="BV20" s="65">
        <v>0</v>
      </c>
      <c r="BW20" s="65">
        <v>0</v>
      </c>
      <c r="BX20" s="65">
        <v>0</v>
      </c>
      <c r="BY20" s="10">
        <v>7.4626865671641784</v>
      </c>
      <c r="BZ20" s="10">
        <v>3.4482758620689653</v>
      </c>
      <c r="CA20" s="10"/>
      <c r="CB20" s="6"/>
      <c r="CC20" s="12"/>
      <c r="CD20" s="12"/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0.26041666666666669</v>
      </c>
      <c r="CR20" s="12">
        <v>2.7318538676428087E-2</v>
      </c>
      <c r="CS20" s="12">
        <v>5.0381414878492476</v>
      </c>
      <c r="CT20" s="6"/>
      <c r="CU20" s="34">
        <v>16</v>
      </c>
      <c r="CV20" s="45">
        <v>8.4579358939051667E-3</v>
      </c>
      <c r="CW20" s="25">
        <v>0</v>
      </c>
      <c r="CX20" s="25">
        <v>0</v>
      </c>
      <c r="CY20" s="25">
        <v>2.7318538676428087E-2</v>
      </c>
      <c r="CZ20" s="26">
        <v>5.0381414878492476</v>
      </c>
      <c r="DA20" s="8"/>
      <c r="DB20">
        <v>5.0381414878492476</v>
      </c>
    </row>
    <row r="21" spans="1:109">
      <c r="A21">
        <v>17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/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7">
        <v>0</v>
      </c>
      <c r="AB21" s="17">
        <v>0</v>
      </c>
      <c r="AC21" s="17">
        <v>0</v>
      </c>
      <c r="AD21" s="17">
        <v>0</v>
      </c>
      <c r="AE21" s="17"/>
      <c r="AF21" s="17">
        <v>0</v>
      </c>
      <c r="AG21" s="17">
        <v>0</v>
      </c>
      <c r="AH21" s="17">
        <v>0</v>
      </c>
      <c r="AI21" s="17">
        <v>0</v>
      </c>
      <c r="AJ21" s="17"/>
      <c r="AK21" s="17"/>
      <c r="AL21" s="17">
        <v>0</v>
      </c>
      <c r="AM21" s="17">
        <v>0</v>
      </c>
      <c r="AN21" s="17"/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/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65">
        <v>0</v>
      </c>
      <c r="BN21" s="65">
        <v>0</v>
      </c>
      <c r="BO21" s="65">
        <v>0</v>
      </c>
      <c r="BP21" s="65">
        <v>0</v>
      </c>
      <c r="BQ21" s="65">
        <v>0</v>
      </c>
      <c r="BR21" s="65">
        <v>0</v>
      </c>
      <c r="BS21" s="65">
        <v>0</v>
      </c>
      <c r="BT21" s="65">
        <v>1.5625</v>
      </c>
      <c r="BU21" s="65">
        <v>0</v>
      </c>
      <c r="BV21" s="65">
        <v>0</v>
      </c>
      <c r="BW21" s="65">
        <v>0</v>
      </c>
      <c r="BX21" s="65">
        <v>0</v>
      </c>
      <c r="BY21" s="10">
        <v>11.940298507462686</v>
      </c>
      <c r="BZ21" s="10">
        <v>10.344827586206897</v>
      </c>
      <c r="CA21" s="10"/>
      <c r="CB21" s="6"/>
      <c r="CC21" s="12"/>
      <c r="CD21" s="12"/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0.26041666666666669</v>
      </c>
      <c r="CR21" s="12">
        <v>2.7318538676428087E-2</v>
      </c>
      <c r="CS21" s="12">
        <v>10.976697257991368</v>
      </c>
      <c r="CT21" s="6"/>
      <c r="CU21" s="34">
        <v>17</v>
      </c>
      <c r="CV21" s="45">
        <v>9.4025515990970657E-3</v>
      </c>
      <c r="CW21" s="25">
        <v>0</v>
      </c>
      <c r="CX21" s="25">
        <v>0</v>
      </c>
      <c r="CY21" s="25">
        <v>2.7318538676428087E-2</v>
      </c>
      <c r="CZ21" s="26">
        <v>10.976697257991368</v>
      </c>
      <c r="DA21" s="8"/>
      <c r="DB21">
        <v>10.976697257991368</v>
      </c>
      <c r="DC21" s="7">
        <v>10.027318538676429</v>
      </c>
      <c r="DD21">
        <v>20</v>
      </c>
      <c r="DE21">
        <v>30</v>
      </c>
    </row>
    <row r="22" spans="1:109">
      <c r="A22">
        <v>18</v>
      </c>
      <c r="M22" s="19">
        <v>0</v>
      </c>
      <c r="N22" s="19">
        <v>0</v>
      </c>
      <c r="O22" s="19">
        <v>0.72733968604704691</v>
      </c>
      <c r="P22" s="19">
        <v>0</v>
      </c>
      <c r="Q22" s="19">
        <v>0</v>
      </c>
      <c r="R22" s="19">
        <v>0.79365079365079383</v>
      </c>
      <c r="S22" s="19">
        <v>0</v>
      </c>
      <c r="T22" s="19"/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7">
        <v>0</v>
      </c>
      <c r="AB22" s="17">
        <v>0</v>
      </c>
      <c r="AC22" s="17">
        <v>0</v>
      </c>
      <c r="AD22" s="17">
        <v>0</v>
      </c>
      <c r="AE22" s="17"/>
      <c r="AF22" s="17">
        <v>0</v>
      </c>
      <c r="AG22" s="17">
        <v>0</v>
      </c>
      <c r="AH22" s="17">
        <v>0</v>
      </c>
      <c r="AI22" s="17">
        <v>0</v>
      </c>
      <c r="AJ22" s="17"/>
      <c r="AK22" s="17"/>
      <c r="AL22" s="17">
        <v>0</v>
      </c>
      <c r="AM22" s="17">
        <v>0</v>
      </c>
      <c r="AN22" s="17"/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/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0.38610038610038611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65">
        <v>0</v>
      </c>
      <c r="BN22" s="65">
        <v>2.0408163265306123</v>
      </c>
      <c r="BO22" s="65">
        <v>2.5</v>
      </c>
      <c r="BP22" s="65">
        <v>0</v>
      </c>
      <c r="BQ22" s="65">
        <v>0</v>
      </c>
      <c r="BR22" s="65">
        <v>0</v>
      </c>
      <c r="BS22" s="65">
        <v>1.1389521640091116</v>
      </c>
      <c r="BT22" s="65">
        <v>0</v>
      </c>
      <c r="BU22" s="65">
        <v>0</v>
      </c>
      <c r="BV22" s="65">
        <v>0</v>
      </c>
      <c r="BW22" s="65">
        <v>0</v>
      </c>
      <c r="BX22" s="65">
        <v>0</v>
      </c>
      <c r="BY22" s="10">
        <v>14.925373134328357</v>
      </c>
      <c r="BZ22" s="10">
        <v>13.793103448275861</v>
      </c>
      <c r="CA22" s="10"/>
      <c r="CB22" s="6"/>
      <c r="CC22" s="12"/>
      <c r="CD22" s="12"/>
      <c r="CE22" s="12">
        <v>7.4710873197329331E-2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4.7835446065534568E-2</v>
      </c>
      <c r="CO22" s="12">
        <v>0</v>
      </c>
      <c r="CP22" s="12">
        <v>1.6288350339146721E-2</v>
      </c>
      <c r="CQ22" s="12">
        <v>0.18982536066818526</v>
      </c>
      <c r="CR22" s="12">
        <v>0.20442908313034847</v>
      </c>
      <c r="CS22" s="12">
        <v>14.241527086316452</v>
      </c>
      <c r="CT22" s="6"/>
      <c r="CU22" s="34">
        <v>18</v>
      </c>
      <c r="CV22" s="45">
        <v>6.5085677786816801E-2</v>
      </c>
      <c r="CW22" s="25">
        <v>7.4710873197329331E-2</v>
      </c>
      <c r="CX22" s="25">
        <v>0</v>
      </c>
      <c r="CY22" s="25">
        <v>0.20442908313034847</v>
      </c>
      <c r="CZ22" s="26">
        <v>14.241527086316452</v>
      </c>
      <c r="DA22" s="8"/>
      <c r="DB22">
        <v>14.241527086316452</v>
      </c>
      <c r="DC22" s="7">
        <v>10.204429083130348</v>
      </c>
      <c r="DD22">
        <v>20</v>
      </c>
      <c r="DE22">
        <v>30.074710873197329</v>
      </c>
    </row>
    <row r="23" spans="1:109">
      <c r="A23">
        <v>19</v>
      </c>
      <c r="M23" s="19">
        <v>0</v>
      </c>
      <c r="N23" s="19">
        <v>0</v>
      </c>
      <c r="O23" s="19">
        <v>0</v>
      </c>
      <c r="P23" s="19">
        <v>0</v>
      </c>
      <c r="Q23" s="19">
        <v>0.75193337299226659</v>
      </c>
      <c r="R23" s="19">
        <v>0</v>
      </c>
      <c r="S23" s="19">
        <v>0</v>
      </c>
      <c r="T23" s="19"/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7">
        <v>0</v>
      </c>
      <c r="AB23" s="17">
        <v>0</v>
      </c>
      <c r="AC23" s="17">
        <v>0</v>
      </c>
      <c r="AD23" s="17">
        <v>0</v>
      </c>
      <c r="AE23" s="17"/>
      <c r="AF23" s="17">
        <v>0</v>
      </c>
      <c r="AG23" s="17">
        <v>0</v>
      </c>
      <c r="AH23" s="17">
        <v>0</v>
      </c>
      <c r="AI23" s="17">
        <v>0</v>
      </c>
      <c r="AJ23" s="17"/>
      <c r="AK23" s="17"/>
      <c r="AL23" s="17">
        <v>0</v>
      </c>
      <c r="AM23" s="17">
        <v>0</v>
      </c>
      <c r="AN23" s="17"/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/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2.1739130434782608</v>
      </c>
      <c r="BG23" s="17">
        <v>1.5228426395939088</v>
      </c>
      <c r="BH23" s="17">
        <v>0</v>
      </c>
      <c r="BI23" s="17">
        <v>0.46948356807511737</v>
      </c>
      <c r="BJ23" s="17">
        <v>0.80645161290322576</v>
      </c>
      <c r="BK23" s="17">
        <v>0</v>
      </c>
      <c r="BL23" s="17">
        <v>0.49019607843137253</v>
      </c>
      <c r="BM23" s="65">
        <v>0</v>
      </c>
      <c r="BN23" s="65">
        <v>6.1224489795918364</v>
      </c>
      <c r="BO23" s="65">
        <v>2.5</v>
      </c>
      <c r="BP23" s="65">
        <v>0</v>
      </c>
      <c r="BQ23" s="65">
        <v>0</v>
      </c>
      <c r="BR23" s="65">
        <v>5.5555555555555554</v>
      </c>
      <c r="BS23" s="65">
        <v>1.1389521640091116</v>
      </c>
      <c r="BT23" s="65">
        <v>1.5625</v>
      </c>
      <c r="BU23" s="65">
        <v>0</v>
      </c>
      <c r="BV23" s="65">
        <v>0</v>
      </c>
      <c r="BW23" s="65">
        <v>0</v>
      </c>
      <c r="BX23" s="65">
        <v>0</v>
      </c>
      <c r="BY23" s="10">
        <v>16.417910447761194</v>
      </c>
      <c r="BZ23" s="10">
        <v>17.241379310344829</v>
      </c>
      <c r="CA23" s="10"/>
      <c r="CB23" s="6"/>
      <c r="CC23" s="12"/>
      <c r="CD23" s="12"/>
      <c r="CE23" s="12">
        <v>3.6934878707212931E-2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0.16738183174707963</v>
      </c>
      <c r="CO23" s="12">
        <v>0.44166891856444729</v>
      </c>
      <c r="CP23" s="12">
        <v>9.2929166819035944E-2</v>
      </c>
      <c r="CQ23" s="12">
        <v>0.45024202733485197</v>
      </c>
      <c r="CR23" s="12">
        <v>0.66101205546237318</v>
      </c>
      <c r="CS23" s="12">
        <v>16.915253028133485</v>
      </c>
      <c r="CT23" s="6"/>
      <c r="CU23" s="34">
        <v>19</v>
      </c>
      <c r="CV23" s="45">
        <v>0.19068341832058783</v>
      </c>
      <c r="CW23" s="25">
        <v>3.6934878707212931E-2</v>
      </c>
      <c r="CX23" s="25">
        <v>0</v>
      </c>
      <c r="CY23" s="25">
        <v>0.66101205546237318</v>
      </c>
      <c r="CZ23" s="26">
        <v>16.915253028133485</v>
      </c>
      <c r="DA23" s="8"/>
      <c r="DB23">
        <v>16.915253028133485</v>
      </c>
      <c r="DC23" s="7">
        <v>10.661012055462374</v>
      </c>
      <c r="DD23">
        <v>20</v>
      </c>
      <c r="DE23">
        <v>30.036934878707214</v>
      </c>
    </row>
    <row r="24" spans="1:109">
      <c r="A24">
        <v>20</v>
      </c>
      <c r="M24" s="19">
        <v>0.49261083743842365</v>
      </c>
      <c r="N24" s="19">
        <v>0</v>
      </c>
      <c r="O24" s="19">
        <v>0.72733968604704691</v>
      </c>
      <c r="P24" s="19">
        <v>11.274417498339957</v>
      </c>
      <c r="Q24" s="19">
        <v>0</v>
      </c>
      <c r="R24" s="19">
        <v>0.79365079365079383</v>
      </c>
      <c r="S24" s="19">
        <v>0</v>
      </c>
      <c r="T24" s="19"/>
      <c r="U24" s="19">
        <v>0</v>
      </c>
      <c r="V24" s="19">
        <v>0</v>
      </c>
      <c r="W24" s="19">
        <v>0</v>
      </c>
      <c r="X24" s="19">
        <v>0.27635577682896745</v>
      </c>
      <c r="Y24" s="19">
        <v>0</v>
      </c>
      <c r="Z24" s="19">
        <v>0</v>
      </c>
      <c r="AA24" s="17">
        <v>0.57471264367816088</v>
      </c>
      <c r="AB24" s="17">
        <v>0.50251256281407031</v>
      </c>
      <c r="AC24" s="17">
        <v>1.2738853503184715</v>
      </c>
      <c r="AD24" s="17">
        <v>0</v>
      </c>
      <c r="AE24" s="17"/>
      <c r="AF24" s="17">
        <v>0</v>
      </c>
      <c r="AG24" s="17">
        <v>0.67567567567567566</v>
      </c>
      <c r="AH24" s="17">
        <v>1.0309278350515463</v>
      </c>
      <c r="AI24" s="17">
        <v>0</v>
      </c>
      <c r="AJ24" s="17"/>
      <c r="AK24" s="17"/>
      <c r="AL24" s="17">
        <v>0</v>
      </c>
      <c r="AM24" s="17">
        <v>0</v>
      </c>
      <c r="AN24" s="17"/>
      <c r="AO24" s="17">
        <v>0</v>
      </c>
      <c r="AP24" s="17">
        <v>0</v>
      </c>
      <c r="AQ24" s="17">
        <v>0.2808988764044944</v>
      </c>
      <c r="AR24" s="17">
        <v>1.1494252873563218</v>
      </c>
      <c r="AS24" s="17">
        <v>0</v>
      </c>
      <c r="AT24" s="17">
        <v>0.81632653061224492</v>
      </c>
      <c r="AU24" s="17">
        <v>0.34482758620689657</v>
      </c>
      <c r="AV24" s="17"/>
      <c r="AW24" s="17">
        <v>2.4390243902439024</v>
      </c>
      <c r="AX24" s="17">
        <v>1.1363636363636365</v>
      </c>
      <c r="AY24" s="17">
        <v>4.1666666666666661</v>
      </c>
      <c r="AZ24" s="17">
        <v>2.9069767441860463</v>
      </c>
      <c r="BA24" s="17">
        <v>0</v>
      </c>
      <c r="BB24" s="17">
        <v>0</v>
      </c>
      <c r="BC24" s="17">
        <v>0.77220077220077221</v>
      </c>
      <c r="BD24" s="17">
        <v>0</v>
      </c>
      <c r="BE24" s="17">
        <v>0</v>
      </c>
      <c r="BF24" s="17">
        <v>3.2608695652173911</v>
      </c>
      <c r="BG24" s="17">
        <v>4.5685279187817258</v>
      </c>
      <c r="BH24" s="17">
        <v>0</v>
      </c>
      <c r="BI24" s="17">
        <v>0.46948356807511737</v>
      </c>
      <c r="BJ24" s="17">
        <v>2.82258064516129</v>
      </c>
      <c r="BK24" s="17">
        <v>0.78740157480314954</v>
      </c>
      <c r="BL24" s="17">
        <v>2.4509803921568629</v>
      </c>
      <c r="BM24" s="65">
        <v>1</v>
      </c>
      <c r="BN24" s="65">
        <v>16.326530612244898</v>
      </c>
      <c r="BO24" s="65">
        <v>12.5</v>
      </c>
      <c r="BP24" s="65">
        <v>0</v>
      </c>
      <c r="BQ24" s="65">
        <v>0</v>
      </c>
      <c r="BR24" s="65">
        <v>14.814814814814813</v>
      </c>
      <c r="BS24" s="65">
        <v>4.5558086560364464</v>
      </c>
      <c r="BT24" s="65">
        <v>4.6875</v>
      </c>
      <c r="BU24" s="65">
        <v>1.5625</v>
      </c>
      <c r="BV24" s="65">
        <v>0</v>
      </c>
      <c r="BW24" s="65">
        <v>0.79365079365079361</v>
      </c>
      <c r="BX24" s="65">
        <v>0.82644628099173556</v>
      </c>
      <c r="BY24" s="10">
        <v>14.925373134328357</v>
      </c>
      <c r="BZ24" s="10">
        <v>20.689655172413794</v>
      </c>
      <c r="CA24" s="10"/>
      <c r="CB24" s="6"/>
      <c r="CC24" s="12"/>
      <c r="CD24" s="12"/>
      <c r="CE24" s="12">
        <v>0.66628048215535929</v>
      </c>
      <c r="CF24" s="12">
        <v>0.43795825105504566</v>
      </c>
      <c r="CG24" s="12">
        <v>0.3522610915147894</v>
      </c>
      <c r="CH24" s="12">
        <v>0.15972681207314388</v>
      </c>
      <c r="CI24" s="12">
        <v>0.28912095033665547</v>
      </c>
      <c r="CJ24" s="12">
        <v>2.3684350335719384</v>
      </c>
      <c r="CK24" s="12">
        <v>0.29236727631738096</v>
      </c>
      <c r="CL24" s="12">
        <v>0.30935614994134403</v>
      </c>
      <c r="CM24" s="12">
        <v>0</v>
      </c>
      <c r="CN24" s="12">
        <v>0.36695836505603247</v>
      </c>
      <c r="CO24" s="12">
        <v>1.7576295025553323</v>
      </c>
      <c r="CP24" s="12">
        <v>0.26795352679392137</v>
      </c>
      <c r="CQ24" s="12">
        <v>2.0709842884464957</v>
      </c>
      <c r="CR24" s="12">
        <v>2.107820899672483</v>
      </c>
      <c r="CS24" s="12">
        <v>18.406771196934411</v>
      </c>
      <c r="CT24" s="6"/>
      <c r="CU24" s="34">
        <v>20</v>
      </c>
      <c r="CV24" s="45">
        <v>0.84268509230789201</v>
      </c>
      <c r="CW24" s="25">
        <v>0.66628048215535929</v>
      </c>
      <c r="CX24" s="25">
        <v>0.30935614994134403</v>
      </c>
      <c r="CY24" s="25">
        <v>2.107820899672483</v>
      </c>
      <c r="CZ24" s="26">
        <v>18.406771196934411</v>
      </c>
      <c r="DA24" s="8"/>
      <c r="DB24">
        <v>18.406771196934411</v>
      </c>
      <c r="DC24" s="7">
        <v>12.107820899672483</v>
      </c>
      <c r="DD24">
        <v>20.309356149941344</v>
      </c>
      <c r="DE24">
        <v>30.666280482155358</v>
      </c>
    </row>
    <row r="25" spans="1:109">
      <c r="A25">
        <v>21</v>
      </c>
      <c r="M25" s="19">
        <v>0</v>
      </c>
      <c r="N25" s="19">
        <v>0.24351176551534334</v>
      </c>
      <c r="O25" s="19">
        <v>0</v>
      </c>
      <c r="P25" s="19">
        <v>25.680617635107676</v>
      </c>
      <c r="Q25" s="19">
        <v>0</v>
      </c>
      <c r="R25" s="19">
        <v>0</v>
      </c>
      <c r="S25" s="19">
        <v>0.76045627376425884</v>
      </c>
      <c r="T25" s="19"/>
      <c r="U25" s="19">
        <v>0</v>
      </c>
      <c r="V25" s="19">
        <v>0</v>
      </c>
      <c r="W25" s="19">
        <v>0.52137901449466673</v>
      </c>
      <c r="X25" s="19">
        <v>2.3437768414608628</v>
      </c>
      <c r="Y25" s="19">
        <v>0.84033613445378152</v>
      </c>
      <c r="Z25" s="19">
        <v>0</v>
      </c>
      <c r="AA25" s="17">
        <v>0</v>
      </c>
      <c r="AB25" s="17">
        <v>1.0050251256281406</v>
      </c>
      <c r="AC25" s="17">
        <v>0</v>
      </c>
      <c r="AD25" s="17">
        <v>1.1627906976744187</v>
      </c>
      <c r="AE25" s="17"/>
      <c r="AF25" s="17">
        <v>1</v>
      </c>
      <c r="AG25" s="17">
        <v>2.0270270270270272</v>
      </c>
      <c r="AH25" s="17">
        <v>1.0309278350515463</v>
      </c>
      <c r="AI25" s="17">
        <v>0</v>
      </c>
      <c r="AJ25" s="17"/>
      <c r="AK25" s="17"/>
      <c r="AL25" s="17">
        <v>0</v>
      </c>
      <c r="AM25" s="17">
        <v>0</v>
      </c>
      <c r="AN25" s="17"/>
      <c r="AO25" s="17">
        <v>1.1363636363636365</v>
      </c>
      <c r="AP25" s="17">
        <v>1.1363636363636365</v>
      </c>
      <c r="AQ25" s="17">
        <v>0.5617977528089888</v>
      </c>
      <c r="AR25" s="17">
        <v>2.5862068965517242</v>
      </c>
      <c r="AS25" s="17">
        <v>0.53050397877984079</v>
      </c>
      <c r="AT25" s="17">
        <v>3.2653061224489797</v>
      </c>
      <c r="AU25" s="17">
        <v>0</v>
      </c>
      <c r="AV25" s="17"/>
      <c r="AW25" s="17">
        <v>4.0650406504065035</v>
      </c>
      <c r="AX25" s="17">
        <v>2.2727272727272729</v>
      </c>
      <c r="AY25" s="17">
        <v>4.1666666666666661</v>
      </c>
      <c r="AZ25" s="17">
        <v>2.9069767441860463</v>
      </c>
      <c r="BA25" s="17">
        <v>2.877697841726619</v>
      </c>
      <c r="BB25" s="17">
        <v>0.42553191489361702</v>
      </c>
      <c r="BC25" s="17">
        <v>0.77220077220077221</v>
      </c>
      <c r="BD25" s="17">
        <v>1.5151515151515151</v>
      </c>
      <c r="BE25" s="17">
        <v>0.69930069930069927</v>
      </c>
      <c r="BF25" s="17">
        <v>7.3913043478260869</v>
      </c>
      <c r="BG25" s="17">
        <v>3.5532994923857872</v>
      </c>
      <c r="BH25" s="17">
        <v>0.92024539877300615</v>
      </c>
      <c r="BI25" s="17">
        <v>0</v>
      </c>
      <c r="BJ25" s="17">
        <v>8.870967741935484</v>
      </c>
      <c r="BK25" s="17">
        <v>5.1181102362204722</v>
      </c>
      <c r="BL25" s="17">
        <v>1.4705882352941175</v>
      </c>
      <c r="BM25" s="65">
        <v>5</v>
      </c>
      <c r="BN25" s="65">
        <v>12.244897959183673</v>
      </c>
      <c r="BO25" s="65">
        <v>27.500000000000004</v>
      </c>
      <c r="BP25" s="65">
        <v>0.61349693251533743</v>
      </c>
      <c r="BQ25" s="65">
        <v>0</v>
      </c>
      <c r="BR25" s="65">
        <v>11.111111111111111</v>
      </c>
      <c r="BS25" s="65">
        <v>12.52847380410023</v>
      </c>
      <c r="BT25" s="65">
        <v>12.5</v>
      </c>
      <c r="BU25" s="65">
        <v>4.6875</v>
      </c>
      <c r="BV25" s="65">
        <v>0.85470085470085477</v>
      </c>
      <c r="BW25" s="65">
        <v>6.3492063492063489</v>
      </c>
      <c r="BX25" s="65">
        <v>4.1322314049586781</v>
      </c>
      <c r="BY25" s="10">
        <v>13.432835820895523</v>
      </c>
      <c r="BZ25" s="10">
        <v>17.241379310344829</v>
      </c>
      <c r="CA25" s="10"/>
      <c r="CB25" s="6"/>
      <c r="CC25" s="12"/>
      <c r="CD25" s="12"/>
      <c r="CE25" s="12">
        <v>1.4927570350885155</v>
      </c>
      <c r="CF25" s="12">
        <v>0.72492281838985917</v>
      </c>
      <c r="CG25" s="12">
        <v>0.65904129699855063</v>
      </c>
      <c r="CH25" s="12">
        <v>0.80964970257766034</v>
      </c>
      <c r="CI25" s="12">
        <v>0.7401204082451861</v>
      </c>
      <c r="CJ25" s="12">
        <v>3.2696310290029671</v>
      </c>
      <c r="CK25" s="12">
        <v>0.8293238959885435</v>
      </c>
      <c r="CL25" s="12">
        <v>0.78102325684799112</v>
      </c>
      <c r="CM25" s="12">
        <v>1.4402212639279626</v>
      </c>
      <c r="CN25" s="12">
        <v>1.5743666250955144</v>
      </c>
      <c r="CO25" s="12">
        <v>2.9156104063842117</v>
      </c>
      <c r="CP25" s="12">
        <v>1.2767258000717494</v>
      </c>
      <c r="CQ25" s="12">
        <v>6.842018735494352</v>
      </c>
      <c r="CR25" s="12">
        <v>3.8741641093643926</v>
      </c>
      <c r="CS25" s="12">
        <v>15.733045255117379</v>
      </c>
      <c r="CT25" s="6"/>
      <c r="CU25" s="34">
        <v>21</v>
      </c>
      <c r="CV25" s="45">
        <v>1.7029493201719792</v>
      </c>
      <c r="CW25" s="25">
        <v>1.4927570350885155</v>
      </c>
      <c r="CX25" s="25">
        <v>0.78102325684799112</v>
      </c>
      <c r="CY25" s="25">
        <v>3.8741641093643926</v>
      </c>
      <c r="CZ25" s="26">
        <v>15.733045255117379</v>
      </c>
      <c r="DA25" s="8"/>
      <c r="DB25">
        <v>15.733045255117379</v>
      </c>
      <c r="DC25" s="7">
        <v>13.874164109364393</v>
      </c>
      <c r="DD25">
        <v>20.781023256847991</v>
      </c>
      <c r="DE25">
        <v>31.492757035088516</v>
      </c>
    </row>
    <row r="26" spans="1:109">
      <c r="A26">
        <v>22</v>
      </c>
      <c r="M26" s="19">
        <v>0</v>
      </c>
      <c r="N26" s="19">
        <v>2.0652263657630381</v>
      </c>
      <c r="O26" s="19">
        <v>0</v>
      </c>
      <c r="P26" s="19">
        <v>13.779843609082167</v>
      </c>
      <c r="Q26" s="19">
        <v>0.6377156454491375</v>
      </c>
      <c r="R26" s="19">
        <v>0.79365079365079383</v>
      </c>
      <c r="S26" s="19">
        <v>0</v>
      </c>
      <c r="T26" s="19"/>
      <c r="U26" s="19">
        <v>0</v>
      </c>
      <c r="V26" s="19">
        <v>0</v>
      </c>
      <c r="W26" s="19">
        <v>1.5641370434839998</v>
      </c>
      <c r="X26" s="19">
        <v>2.7635577682896746</v>
      </c>
      <c r="Y26" s="19">
        <v>0</v>
      </c>
      <c r="Z26" s="19">
        <v>0.60082950341889929</v>
      </c>
      <c r="AA26" s="17">
        <v>0.57471264367816088</v>
      </c>
      <c r="AB26" s="17">
        <v>4.0201005025125625</v>
      </c>
      <c r="AC26" s="17">
        <v>0</v>
      </c>
      <c r="AD26" s="17">
        <v>0.58139534883720934</v>
      </c>
      <c r="AE26" s="17"/>
      <c r="AF26" s="17">
        <v>0</v>
      </c>
      <c r="AG26" s="17">
        <v>5.4054054054054053</v>
      </c>
      <c r="AH26" s="17">
        <v>2.0618556701030926</v>
      </c>
      <c r="AI26" s="17">
        <v>0</v>
      </c>
      <c r="AJ26" s="17"/>
      <c r="AK26" s="17"/>
      <c r="AL26" s="17">
        <v>0</v>
      </c>
      <c r="AM26" s="17">
        <v>0</v>
      </c>
      <c r="AN26" s="17"/>
      <c r="AO26" s="17">
        <v>2.2727272727272729</v>
      </c>
      <c r="AP26" s="17">
        <v>4.1666666666666661</v>
      </c>
      <c r="AQ26" s="17">
        <v>4.213483146067416</v>
      </c>
      <c r="AR26" s="17">
        <v>6.8965517241379306</v>
      </c>
      <c r="AS26" s="17">
        <v>3.183023872679045</v>
      </c>
      <c r="AT26" s="17">
        <v>5.7142857142857144</v>
      </c>
      <c r="AU26" s="17">
        <v>5.5172413793103452</v>
      </c>
      <c r="AV26" s="17"/>
      <c r="AW26" s="17">
        <v>13.821138211382115</v>
      </c>
      <c r="AX26" s="17">
        <v>6.8181818181818175</v>
      </c>
      <c r="AY26" s="17">
        <v>2.083333333333333</v>
      </c>
      <c r="AZ26" s="17">
        <v>10.465116279069768</v>
      </c>
      <c r="BA26" s="17">
        <v>3.5971223021582732</v>
      </c>
      <c r="BB26" s="17">
        <v>0.85106382978723405</v>
      </c>
      <c r="BC26" s="17">
        <v>2.7027027027027026</v>
      </c>
      <c r="BD26" s="17">
        <v>3.0303030303030303</v>
      </c>
      <c r="BE26" s="17">
        <v>2.0979020979020979</v>
      </c>
      <c r="BF26" s="17">
        <v>16.739130434782609</v>
      </c>
      <c r="BG26" s="17">
        <v>12.18274111675127</v>
      </c>
      <c r="BH26" s="17">
        <v>6.4417177914110431</v>
      </c>
      <c r="BI26" s="17">
        <v>1.4084507042253522</v>
      </c>
      <c r="BJ26" s="17">
        <v>14.516129032258066</v>
      </c>
      <c r="BK26" s="17">
        <v>5.1181102362204722</v>
      </c>
      <c r="BL26" s="17">
        <v>1.9607843137254901</v>
      </c>
      <c r="BM26" s="65">
        <v>10</v>
      </c>
      <c r="BN26" s="65">
        <v>28.571428571428569</v>
      </c>
      <c r="BO26" s="65">
        <v>25</v>
      </c>
      <c r="BP26" s="65">
        <v>2.4539877300613497</v>
      </c>
      <c r="BQ26" s="65">
        <v>0</v>
      </c>
      <c r="BR26" s="65">
        <v>25.925925925925924</v>
      </c>
      <c r="BS26" s="65">
        <v>29.15717539863326</v>
      </c>
      <c r="BT26" s="65">
        <v>31.25</v>
      </c>
      <c r="BU26" s="65">
        <v>12.5</v>
      </c>
      <c r="BV26" s="65">
        <v>9.4017094017094021</v>
      </c>
      <c r="BW26" s="65">
        <v>14.285714285714285</v>
      </c>
      <c r="BX26" s="65">
        <v>5.785123966942149</v>
      </c>
      <c r="BY26" s="10">
        <v>10.44776119402985</v>
      </c>
      <c r="BZ26" s="10">
        <v>13.793103448275861</v>
      </c>
      <c r="CA26" s="10"/>
      <c r="CB26" s="6"/>
      <c r="CC26" s="12"/>
      <c r="CD26" s="12"/>
      <c r="CE26" s="12">
        <v>1.0907050553767117</v>
      </c>
      <c r="CF26" s="12">
        <v>1.9427109765427992</v>
      </c>
      <c r="CG26" s="12">
        <v>1.6321365988055057</v>
      </c>
      <c r="CH26" s="12">
        <v>4.1932878020121906</v>
      </c>
      <c r="CI26" s="12">
        <v>3.2412476988917889</v>
      </c>
      <c r="CJ26" s="12">
        <v>9.9288891336924152</v>
      </c>
      <c r="CK26" s="12">
        <v>3.7155235584305739</v>
      </c>
      <c r="CL26" s="12">
        <v>3.124571092800795</v>
      </c>
      <c r="CM26" s="12">
        <v>1.9873638873200778</v>
      </c>
      <c r="CN26" s="12">
        <v>5.1663139493843708</v>
      </c>
      <c r="CO26" s="12">
        <v>4.2827845666738007</v>
      </c>
      <c r="CP26" s="12">
        <v>2.8022987918933655</v>
      </c>
      <c r="CQ26" s="12">
        <v>17.063287175499852</v>
      </c>
      <c r="CR26" s="12">
        <v>7.540119117979339</v>
      </c>
      <c r="CS26" s="12">
        <v>12.468215426792291</v>
      </c>
      <c r="CT26" s="6"/>
      <c r="CU26" s="34">
        <v>22</v>
      </c>
      <c r="CV26" s="45">
        <v>4.2131865404474178</v>
      </c>
      <c r="CW26" s="25">
        <v>1.0907050553767117</v>
      </c>
      <c r="CX26" s="25">
        <v>3.124571092800795</v>
      </c>
      <c r="CY26" s="25">
        <v>7.540119117979339</v>
      </c>
      <c r="CZ26" s="26">
        <v>12.468215426792291</v>
      </c>
      <c r="DA26" s="8"/>
      <c r="DB26">
        <v>12.468215426792291</v>
      </c>
      <c r="DC26" s="7">
        <v>17.540119117979337</v>
      </c>
      <c r="DD26">
        <v>23.124571092800796</v>
      </c>
      <c r="DE26">
        <v>31.090705055376713</v>
      </c>
    </row>
    <row r="27" spans="1:109">
      <c r="A27">
        <v>23</v>
      </c>
      <c r="M27" s="19">
        <v>1.4778325123152709</v>
      </c>
      <c r="N27" s="19">
        <v>3.483142975092886</v>
      </c>
      <c r="O27" s="19">
        <v>0.61685770841964738</v>
      </c>
      <c r="P27" s="19">
        <v>9.3953479152832973</v>
      </c>
      <c r="Q27" s="19">
        <v>0</v>
      </c>
      <c r="R27" s="19">
        <v>2.3809523809523814</v>
      </c>
      <c r="S27" s="19">
        <v>0.76045627376425884</v>
      </c>
      <c r="T27" s="19"/>
      <c r="U27" s="19">
        <v>2.7290667196358944</v>
      </c>
      <c r="V27" s="19">
        <v>0</v>
      </c>
      <c r="W27" s="19">
        <v>2.6068950724733333</v>
      </c>
      <c r="X27" s="19">
        <v>4.4216924292634792</v>
      </c>
      <c r="Y27" s="19">
        <v>0.84033613445378152</v>
      </c>
      <c r="Z27" s="19">
        <v>0</v>
      </c>
      <c r="AA27" s="17">
        <v>1.7241379310344827</v>
      </c>
      <c r="AB27" s="17">
        <v>3.0150753768844218</v>
      </c>
      <c r="AC27" s="17">
        <v>0.63694267515923575</v>
      </c>
      <c r="AD27" s="17">
        <v>2.3255813953488373</v>
      </c>
      <c r="AE27" s="17"/>
      <c r="AF27" s="17">
        <v>1</v>
      </c>
      <c r="AG27" s="17">
        <v>4.0540540540540544</v>
      </c>
      <c r="AH27" s="17">
        <v>0</v>
      </c>
      <c r="AI27" s="17">
        <v>0</v>
      </c>
      <c r="AJ27" s="17"/>
      <c r="AK27" s="17"/>
      <c r="AL27" s="17">
        <v>0</v>
      </c>
      <c r="AM27" s="17">
        <v>1.4354066985645932</v>
      </c>
      <c r="AN27" s="17"/>
      <c r="AO27" s="17">
        <v>6.25</v>
      </c>
      <c r="AP27" s="17">
        <v>5.6818181818181817</v>
      </c>
      <c r="AQ27" s="17">
        <v>12.640449438202248</v>
      </c>
      <c r="AR27" s="17">
        <v>20.977011494252874</v>
      </c>
      <c r="AS27" s="17">
        <v>14.058355437665782</v>
      </c>
      <c r="AT27" s="17">
        <v>11.020408163265307</v>
      </c>
      <c r="AU27" s="17">
        <v>7.5862068965517242</v>
      </c>
      <c r="AV27" s="17"/>
      <c r="AW27" s="17">
        <v>13.008130081300814</v>
      </c>
      <c r="AX27" s="17">
        <v>7.3863636363636367</v>
      </c>
      <c r="AY27" s="17">
        <v>4.1666666666666661</v>
      </c>
      <c r="AZ27" s="17">
        <v>3.4883720930232558</v>
      </c>
      <c r="BA27" s="17">
        <v>4.6762589928057556</v>
      </c>
      <c r="BB27" s="17">
        <v>1.7021276595744681</v>
      </c>
      <c r="BC27" s="17">
        <v>4.2471042471042466</v>
      </c>
      <c r="BD27" s="17">
        <v>10.606060606060606</v>
      </c>
      <c r="BE27" s="17">
        <v>4.1958041958041958</v>
      </c>
      <c r="BF27" s="17">
        <v>20.869565217391305</v>
      </c>
      <c r="BG27" s="17">
        <v>6.5989847715736047</v>
      </c>
      <c r="BH27" s="17">
        <v>12.883435582822086</v>
      </c>
      <c r="BI27" s="17">
        <v>2.3474178403755865</v>
      </c>
      <c r="BJ27" s="17">
        <v>9.2741935483870961</v>
      </c>
      <c r="BK27" s="17">
        <v>9.0551181102362204</v>
      </c>
      <c r="BL27" s="17">
        <v>2.4509803921568629</v>
      </c>
      <c r="BM27" s="65">
        <v>14.000000000000002</v>
      </c>
      <c r="BN27" s="65">
        <v>18.367346938775512</v>
      </c>
      <c r="BO27" s="65">
        <v>12.5</v>
      </c>
      <c r="BP27" s="65">
        <v>2.4539877300613497</v>
      </c>
      <c r="BQ27" s="65">
        <v>0</v>
      </c>
      <c r="BR27" s="65">
        <v>16.666666666666664</v>
      </c>
      <c r="BS27" s="65">
        <v>22.779043280182233</v>
      </c>
      <c r="BT27" s="65">
        <v>23.4375</v>
      </c>
      <c r="BU27" s="65">
        <v>31.25</v>
      </c>
      <c r="BV27" s="65">
        <v>18.803418803418804</v>
      </c>
      <c r="BW27" s="65">
        <v>15.873015873015872</v>
      </c>
      <c r="BX27" s="65">
        <v>6.6115702479338845</v>
      </c>
      <c r="BY27" s="10">
        <v>4.4776119402985071</v>
      </c>
      <c r="BZ27" s="10">
        <v>1.7241379310344827</v>
      </c>
      <c r="CA27" s="10"/>
      <c r="CB27" s="6"/>
      <c r="CC27" s="12"/>
      <c r="CD27" s="12"/>
      <c r="CE27" s="12">
        <v>1.4103585533705774</v>
      </c>
      <c r="CF27" s="12">
        <v>2.0573343113619869</v>
      </c>
      <c r="CG27" s="12">
        <v>1.8061757850306104</v>
      </c>
      <c r="CH27" s="12">
        <v>9.6386869354483373</v>
      </c>
      <c r="CI27" s="12">
        <v>8.6503851517122623</v>
      </c>
      <c r="CJ27" s="12">
        <v>8.0748540163664195</v>
      </c>
      <c r="CK27" s="12">
        <v>8.9364651456277358</v>
      </c>
      <c r="CL27" s="12">
        <v>6.9139594085960736</v>
      </c>
      <c r="CM27" s="12">
        <v>2.9328026940150007</v>
      </c>
      <c r="CN27" s="12">
        <v>10.748255358261179</v>
      </c>
      <c r="CO27" s="12">
        <v>4.6618013515876067</v>
      </c>
      <c r="CP27" s="12">
        <v>5.0643074607726346</v>
      </c>
      <c r="CQ27" s="12">
        <v>19.792424700758467</v>
      </c>
      <c r="CR27" s="12">
        <v>8.7248659997561315</v>
      </c>
      <c r="CS27" s="12">
        <v>2.8146226871786508</v>
      </c>
      <c r="CT27" s="6"/>
      <c r="CU27" s="34">
        <v>23</v>
      </c>
      <c r="CV27" s="45">
        <v>7.0138345426504527</v>
      </c>
      <c r="CW27" s="25">
        <v>1.4103585533705774</v>
      </c>
      <c r="CX27" s="25">
        <v>6.9139594085960736</v>
      </c>
      <c r="CY27" s="25">
        <v>8.7248659997561315</v>
      </c>
      <c r="CZ27" s="26">
        <v>2.8146226871786508</v>
      </c>
      <c r="DA27" s="8"/>
      <c r="DB27">
        <v>2.8146226871786508</v>
      </c>
      <c r="DC27" s="7">
        <v>18.724865999756133</v>
      </c>
      <c r="DD27">
        <v>26.913959408596074</v>
      </c>
      <c r="DE27">
        <v>31.410358553370578</v>
      </c>
    </row>
    <row r="28" spans="1:109">
      <c r="A28">
        <v>24</v>
      </c>
      <c r="M28" s="19">
        <v>2.4630541871921183</v>
      </c>
      <c r="N28" s="19">
        <v>9.6942342094399336</v>
      </c>
      <c r="O28" s="19">
        <v>0</v>
      </c>
      <c r="P28" s="19">
        <v>5.0108522214844253</v>
      </c>
      <c r="Q28" s="19">
        <v>0.75193337299226659</v>
      </c>
      <c r="R28" s="19">
        <v>2.3809523809523814</v>
      </c>
      <c r="S28" s="19">
        <v>2.2813688212927761</v>
      </c>
      <c r="T28" s="19"/>
      <c r="U28" s="19">
        <v>4.3665067514174307</v>
      </c>
      <c r="V28" s="19">
        <v>1.3574660633484164</v>
      </c>
      <c r="W28" s="19">
        <v>4.1710321159573338</v>
      </c>
      <c r="X28" s="19">
        <v>8.2906733048690224</v>
      </c>
      <c r="Y28" s="19">
        <v>1.680672268907563</v>
      </c>
      <c r="Z28" s="19">
        <v>0.70844075776258286</v>
      </c>
      <c r="AA28" s="17">
        <v>2.8735632183908044</v>
      </c>
      <c r="AB28" s="17">
        <v>2.0100502512562812</v>
      </c>
      <c r="AC28" s="17">
        <v>0.63694267515923575</v>
      </c>
      <c r="AD28" s="17">
        <v>1.1627906976744187</v>
      </c>
      <c r="AE28" s="17"/>
      <c r="AF28" s="17">
        <v>2</v>
      </c>
      <c r="AG28" s="17">
        <v>4.0540540540540544</v>
      </c>
      <c r="AH28" s="17">
        <v>0</v>
      </c>
      <c r="AI28" s="17">
        <v>1.3793103448275863</v>
      </c>
      <c r="AJ28" s="17"/>
      <c r="AK28" s="17"/>
      <c r="AL28" s="17">
        <v>0</v>
      </c>
      <c r="AM28" s="17">
        <v>2.3923444976076556</v>
      </c>
      <c r="AN28" s="17"/>
      <c r="AO28" s="17">
        <v>5.6818181818181817</v>
      </c>
      <c r="AP28" s="17">
        <v>15.151515151515152</v>
      </c>
      <c r="AQ28" s="17">
        <v>20.50561797752809</v>
      </c>
      <c r="AR28" s="17">
        <v>17.52873563218391</v>
      </c>
      <c r="AS28" s="17">
        <v>18.302387267904511</v>
      </c>
      <c r="AT28" s="17">
        <v>9.795918367346939</v>
      </c>
      <c r="AU28" s="17">
        <v>12.068965517241379</v>
      </c>
      <c r="AV28" s="17"/>
      <c r="AW28" s="17">
        <v>8.536585365853659</v>
      </c>
      <c r="AX28" s="17">
        <v>5.1136363636363642</v>
      </c>
      <c r="AY28" s="17">
        <v>0.69444444444444442</v>
      </c>
      <c r="AZ28" s="17">
        <v>2.3255813953488373</v>
      </c>
      <c r="BA28" s="17">
        <v>8.6330935251798557</v>
      </c>
      <c r="BB28" s="17">
        <v>5.5319148936170208</v>
      </c>
      <c r="BC28" s="17">
        <v>5.4054054054054053</v>
      </c>
      <c r="BD28" s="17">
        <v>14.242424242424242</v>
      </c>
      <c r="BE28" s="17">
        <v>9.79020979020979</v>
      </c>
      <c r="BF28" s="17">
        <v>20.869565217391305</v>
      </c>
      <c r="BG28" s="17">
        <v>1.015228426395939</v>
      </c>
      <c r="BH28" s="17">
        <v>11.042944785276074</v>
      </c>
      <c r="BI28" s="17">
        <v>1.8779342723004695</v>
      </c>
      <c r="BJ28" s="17">
        <v>5.6451612903225801</v>
      </c>
      <c r="BK28" s="17">
        <v>6.2992125984251963</v>
      </c>
      <c r="BL28" s="17">
        <v>0.98039215686274506</v>
      </c>
      <c r="BM28" s="65">
        <v>13.5</v>
      </c>
      <c r="BN28" s="65">
        <v>2.0408163265306123</v>
      </c>
      <c r="BO28" s="65">
        <v>10</v>
      </c>
      <c r="BP28" s="65">
        <v>6.7484662576687118</v>
      </c>
      <c r="BQ28" s="65">
        <v>0</v>
      </c>
      <c r="BR28" s="65">
        <v>1.8518518518518516</v>
      </c>
      <c r="BS28" s="65">
        <v>13.895216400911162</v>
      </c>
      <c r="BT28" s="65">
        <v>14.0625</v>
      </c>
      <c r="BU28" s="65">
        <v>23.4375</v>
      </c>
      <c r="BV28" s="65">
        <v>6.8376068376068382</v>
      </c>
      <c r="BW28" s="65">
        <v>22.222222222222221</v>
      </c>
      <c r="BX28" s="65">
        <v>17.355371900826448</v>
      </c>
      <c r="BY28" s="10">
        <v>2.9850746268656714</v>
      </c>
      <c r="BZ28" s="10">
        <v>0</v>
      </c>
      <c r="CA28" s="10"/>
      <c r="CB28" s="6"/>
      <c r="CC28" s="12"/>
      <c r="CD28" s="12"/>
      <c r="CE28" s="12">
        <v>2.1198759149890174</v>
      </c>
      <c r="CF28" s="12">
        <v>1.3760605545173044</v>
      </c>
      <c r="CG28" s="12">
        <v>1.432067808348791</v>
      </c>
      <c r="CH28" s="12">
        <v>18.196004993757803</v>
      </c>
      <c r="CI28" s="12">
        <v>9.9804058453836539</v>
      </c>
      <c r="CJ28" s="12">
        <v>5.1962217440740623</v>
      </c>
      <c r="CK28" s="12">
        <v>12.631032565332818</v>
      </c>
      <c r="CL28" s="12">
        <v>9.4544475314936367</v>
      </c>
      <c r="CM28" s="12">
        <v>6.8151612239188841</v>
      </c>
      <c r="CN28" s="12">
        <v>11.973135264170908</v>
      </c>
      <c r="CO28" s="12">
        <v>2.8558896173915578</v>
      </c>
      <c r="CP28" s="12">
        <v>6.6915299377823185</v>
      </c>
      <c r="CQ28" s="12">
        <v>16.30173622692778</v>
      </c>
      <c r="CR28" s="12">
        <v>8.7081801041714204</v>
      </c>
      <c r="CS28" s="12">
        <v>1.1822077730161076</v>
      </c>
      <c r="CT28" s="6"/>
      <c r="CU28" s="34">
        <v>24</v>
      </c>
      <c r="CV28" s="45">
        <v>8.7015539497623315</v>
      </c>
      <c r="CW28" s="25">
        <v>2.1198759149890174</v>
      </c>
      <c r="CX28" s="25">
        <v>9.4544475314936367</v>
      </c>
      <c r="CY28" s="25">
        <v>8.7081801041714204</v>
      </c>
      <c r="CZ28" s="26">
        <v>1.1822077730161076</v>
      </c>
      <c r="DB28">
        <v>1.1822077730161076</v>
      </c>
      <c r="DC28" s="7">
        <v>18.708180104171419</v>
      </c>
      <c r="DD28">
        <v>29.454447531493635</v>
      </c>
      <c r="DE28">
        <v>32.119875914989017</v>
      </c>
    </row>
    <row r="29" spans="1:109">
      <c r="A29">
        <v>25</v>
      </c>
      <c r="M29" s="19">
        <v>2.9556650246305418</v>
      </c>
      <c r="N29" s="19">
        <v>10.002476950598597</v>
      </c>
      <c r="O29" s="19">
        <v>0.72733968604704691</v>
      </c>
      <c r="P29" s="19">
        <v>3.1317826384277661</v>
      </c>
      <c r="Q29" s="19">
        <v>1.5038667459845332</v>
      </c>
      <c r="R29" s="19">
        <v>0.79365079365079383</v>
      </c>
      <c r="S29" s="19">
        <v>2.2813688212927761</v>
      </c>
      <c r="T29" s="19"/>
      <c r="U29" s="19">
        <v>8.1872001589076824</v>
      </c>
      <c r="V29" s="19">
        <v>2.2624434389140271</v>
      </c>
      <c r="W29" s="19">
        <v>7.8206852174199994</v>
      </c>
      <c r="X29" s="19">
        <v>12.712365734132502</v>
      </c>
      <c r="Y29" s="19">
        <v>1.680672268907563</v>
      </c>
      <c r="Z29" s="19">
        <v>1.4168815155251657</v>
      </c>
      <c r="AA29" s="17">
        <v>2.8735632183908044</v>
      </c>
      <c r="AB29" s="17">
        <v>5.5276381909547743</v>
      </c>
      <c r="AC29" s="17">
        <v>0.63694267515923575</v>
      </c>
      <c r="AD29" s="17">
        <v>0.58139534883720934</v>
      </c>
      <c r="AE29" s="17"/>
      <c r="AF29" s="17">
        <v>0</v>
      </c>
      <c r="AG29" s="17">
        <v>4.0540540540540544</v>
      </c>
      <c r="AH29" s="17">
        <v>0</v>
      </c>
      <c r="AI29" s="17">
        <v>2.7586206896551726</v>
      </c>
      <c r="AJ29" s="17"/>
      <c r="AK29" s="17"/>
      <c r="AL29" s="17">
        <v>0</v>
      </c>
      <c r="AM29" s="17">
        <v>3.3492822966507179</v>
      </c>
      <c r="AN29" s="17"/>
      <c r="AO29" s="17">
        <v>5.6818181818181817</v>
      </c>
      <c r="AP29" s="17">
        <v>17.045454545454543</v>
      </c>
      <c r="AQ29" s="17">
        <v>14.325842696629213</v>
      </c>
      <c r="AR29" s="17">
        <v>12.35632183908046</v>
      </c>
      <c r="AS29" s="17">
        <v>21.220159151193634</v>
      </c>
      <c r="AT29" s="17">
        <v>4.0816326530612246</v>
      </c>
      <c r="AU29" s="17">
        <v>7.931034482758621</v>
      </c>
      <c r="AV29" s="17"/>
      <c r="AW29" s="17">
        <v>4.4715447154471546</v>
      </c>
      <c r="AX29" s="17">
        <v>4.5454545454545459</v>
      </c>
      <c r="AY29" s="17">
        <v>0.69444444444444442</v>
      </c>
      <c r="AZ29" s="17">
        <v>1.1627906976744187</v>
      </c>
      <c r="BA29" s="17">
        <v>11.870503597122301</v>
      </c>
      <c r="BB29" s="17">
        <v>3.8297872340425529</v>
      </c>
      <c r="BC29" s="17">
        <v>4.2471042471042466</v>
      </c>
      <c r="BD29" s="17">
        <v>10.909090909090908</v>
      </c>
      <c r="BE29" s="17">
        <v>7.3426573426573425</v>
      </c>
      <c r="BF29" s="17">
        <v>11.739130434782609</v>
      </c>
      <c r="BG29" s="17">
        <v>3.0456852791878175</v>
      </c>
      <c r="BH29" s="17">
        <v>11.963190184049081</v>
      </c>
      <c r="BI29" s="17">
        <v>0.46948356807511737</v>
      </c>
      <c r="BJ29" s="17">
        <v>1.6129032258064515</v>
      </c>
      <c r="BK29" s="17">
        <v>5.1181102362204722</v>
      </c>
      <c r="BL29" s="17">
        <v>3.9215686274509802</v>
      </c>
      <c r="BM29" s="65">
        <v>16</v>
      </c>
      <c r="BN29" s="65">
        <v>6.1224489795918364</v>
      </c>
      <c r="BO29" s="65">
        <v>5</v>
      </c>
      <c r="BP29" s="65">
        <v>3.6809815950920246</v>
      </c>
      <c r="BQ29" s="65">
        <v>0</v>
      </c>
      <c r="BR29" s="65">
        <v>5.5555555555555554</v>
      </c>
      <c r="BS29" s="65">
        <v>7.9726651480637818</v>
      </c>
      <c r="BT29" s="65">
        <v>7.8125</v>
      </c>
      <c r="BU29" s="65">
        <v>14.0625</v>
      </c>
      <c r="BV29" s="65">
        <v>10.256410256410255</v>
      </c>
      <c r="BW29" s="65">
        <v>11.904761904761903</v>
      </c>
      <c r="BX29" s="65">
        <v>12.396694214876034</v>
      </c>
      <c r="BY29" s="10">
        <v>1.4925373134328357</v>
      </c>
      <c r="BZ29" s="10">
        <v>0</v>
      </c>
      <c r="CA29" s="10"/>
      <c r="CB29" s="6"/>
      <c r="CC29" s="12"/>
      <c r="CD29" s="12"/>
      <c r="CE29" s="12">
        <v>2.7249941837514737</v>
      </c>
      <c r="CF29" s="12">
        <v>2.7946563299798393</v>
      </c>
      <c r="CG29" s="12">
        <v>2.4066343661565828</v>
      </c>
      <c r="CH29" s="12">
        <v>15.499008592200925</v>
      </c>
      <c r="CI29" s="12">
        <v>8.7308017882506572</v>
      </c>
      <c r="CJ29" s="12">
        <v>3.2459417305109053</v>
      </c>
      <c r="CK29" s="12">
        <v>10.864326933740259</v>
      </c>
      <c r="CL29" s="12">
        <v>8.4653034334435606</v>
      </c>
      <c r="CM29" s="12">
        <v>7.156980211868655</v>
      </c>
      <c r="CN29" s="12">
        <v>10.13040712716001</v>
      </c>
      <c r="CO29" s="12">
        <v>3.0339958897107642</v>
      </c>
      <c r="CP29" s="12">
        <v>6.1980392564684674</v>
      </c>
      <c r="CQ29" s="12">
        <v>10.734255254018663</v>
      </c>
      <c r="CR29" s="12">
        <v>7.7155621668749959</v>
      </c>
      <c r="CS29" s="12">
        <v>0.59110388650805379</v>
      </c>
      <c r="CT29" s="6"/>
      <c r="CU29" s="34">
        <v>25</v>
      </c>
      <c r="CV29" s="45">
        <v>7.8294018714581419</v>
      </c>
      <c r="CW29" s="25">
        <v>2.7249941837514737</v>
      </c>
      <c r="CX29" s="25">
        <v>8.4653034334435606</v>
      </c>
      <c r="CY29" s="25">
        <v>7.7155621668749959</v>
      </c>
      <c r="CZ29" s="26">
        <v>0.59110388650805379</v>
      </c>
      <c r="DB29">
        <v>0.59110388650805379</v>
      </c>
      <c r="DC29" s="7">
        <v>17.715562166874996</v>
      </c>
      <c r="DD29">
        <v>28.465303433443559</v>
      </c>
      <c r="DE29">
        <v>32.724994183751477</v>
      </c>
    </row>
    <row r="30" spans="1:109">
      <c r="A30">
        <v>26</v>
      </c>
      <c r="M30" s="19">
        <v>5.4187192118226601</v>
      </c>
      <c r="N30" s="19">
        <v>11.990642631071969</v>
      </c>
      <c r="O30" s="19">
        <v>1.4546793720940938</v>
      </c>
      <c r="P30" s="19">
        <v>1.8790695830566595</v>
      </c>
      <c r="Q30" s="19">
        <v>2.2558001189767993</v>
      </c>
      <c r="R30" s="19">
        <v>0</v>
      </c>
      <c r="S30" s="19">
        <v>0.76045627376425884</v>
      </c>
      <c r="T30" s="19"/>
      <c r="U30" s="19">
        <v>12.553706910325113</v>
      </c>
      <c r="V30" s="19">
        <v>3.1674208144796379</v>
      </c>
      <c r="W30" s="19">
        <v>11.991717333377332</v>
      </c>
      <c r="X30" s="19">
        <v>15.864220859738829</v>
      </c>
      <c r="Y30" s="19">
        <v>0.84033613445378152</v>
      </c>
      <c r="Z30" s="19">
        <v>2.1253222732877481</v>
      </c>
      <c r="AA30" s="17">
        <v>1.1494252873563218</v>
      </c>
      <c r="AB30" s="17">
        <v>3.0150753768844218</v>
      </c>
      <c r="AC30" s="17">
        <v>5.095541401273886</v>
      </c>
      <c r="AD30" s="17">
        <v>0.58139534883720934</v>
      </c>
      <c r="AE30" s="17"/>
      <c r="AF30" s="17">
        <v>0</v>
      </c>
      <c r="AG30" s="17">
        <v>5.4054054054054053</v>
      </c>
      <c r="AH30" s="17">
        <v>1.0309278350515463</v>
      </c>
      <c r="AI30" s="17">
        <v>1.3793103448275863</v>
      </c>
      <c r="AJ30" s="17"/>
      <c r="AK30" s="17"/>
      <c r="AL30" s="17">
        <v>0</v>
      </c>
      <c r="AM30" s="17">
        <v>5.2631578947368416</v>
      </c>
      <c r="AN30" s="17"/>
      <c r="AO30" s="17">
        <v>5.1136363636363642</v>
      </c>
      <c r="AP30" s="17">
        <v>9.4696969696969688</v>
      </c>
      <c r="AQ30" s="17">
        <v>15.44943820224719</v>
      </c>
      <c r="AR30" s="17">
        <v>9.7701149425287355</v>
      </c>
      <c r="AS30" s="17">
        <v>16.445623342175068</v>
      </c>
      <c r="AT30" s="17">
        <v>4.4897959183673466</v>
      </c>
      <c r="AU30" s="17">
        <v>11.724137931034482</v>
      </c>
      <c r="AV30" s="17"/>
      <c r="AW30" s="17">
        <v>2.8455284552845526</v>
      </c>
      <c r="AX30" s="17">
        <v>0.56818181818181823</v>
      </c>
      <c r="AY30" s="17">
        <v>0</v>
      </c>
      <c r="AZ30" s="17">
        <v>1.7441860465116279</v>
      </c>
      <c r="BA30" s="17">
        <v>11.151079136690647</v>
      </c>
      <c r="BB30" s="17">
        <v>3.4042553191489362</v>
      </c>
      <c r="BC30" s="17">
        <v>4.6332046332046328</v>
      </c>
      <c r="BD30" s="17">
        <v>13.333333333333334</v>
      </c>
      <c r="BE30" s="17">
        <v>6.2937062937062942</v>
      </c>
      <c r="BF30" s="17">
        <v>4.7826086956521738</v>
      </c>
      <c r="BG30" s="17">
        <v>1.015228426395939</v>
      </c>
      <c r="BH30" s="17">
        <v>13.190184049079754</v>
      </c>
      <c r="BI30" s="17">
        <v>0.46948356807511737</v>
      </c>
      <c r="BJ30" s="17">
        <v>1.2096774193548387</v>
      </c>
      <c r="BK30" s="17">
        <v>5.9055118110236222</v>
      </c>
      <c r="BL30" s="17">
        <v>6.3725490196078427</v>
      </c>
      <c r="BM30" s="65">
        <v>10</v>
      </c>
      <c r="BN30" s="65">
        <v>0</v>
      </c>
      <c r="BO30" s="65">
        <v>2.5</v>
      </c>
      <c r="BP30" s="65">
        <v>3.6809815950920246</v>
      </c>
      <c r="BQ30" s="65">
        <v>0</v>
      </c>
      <c r="BR30" s="65">
        <v>0</v>
      </c>
      <c r="BS30" s="65">
        <v>3.416856492027335</v>
      </c>
      <c r="BT30" s="65">
        <v>1.5625</v>
      </c>
      <c r="BU30" s="65">
        <v>7.8125</v>
      </c>
      <c r="BV30" s="65">
        <v>9.4017094017094021</v>
      </c>
      <c r="BW30" s="65">
        <v>9.5238095238095237</v>
      </c>
      <c r="BX30" s="65">
        <v>9.9173553719008272</v>
      </c>
      <c r="BY30" s="10">
        <v>0</v>
      </c>
      <c r="BZ30" s="10">
        <v>0</v>
      </c>
      <c r="CA30" s="10"/>
      <c r="CB30" s="6"/>
      <c r="CC30" s="12"/>
      <c r="CD30" s="12"/>
      <c r="CE30" s="12">
        <v>3.4532304540366878</v>
      </c>
      <c r="CF30" s="12">
        <v>2.2932774999521182</v>
      </c>
      <c r="CG30" s="12">
        <v>2.1412997142876979</v>
      </c>
      <c r="CH30" s="12">
        <v>12.869941984284351</v>
      </c>
      <c r="CI30" s="12">
        <v>7.9765654706704838</v>
      </c>
      <c r="CJ30" s="12">
        <v>1.6653834013835045</v>
      </c>
      <c r="CK30" s="12">
        <v>9.4219988038457778</v>
      </c>
      <c r="CL30" s="12">
        <v>7.3568293649158489</v>
      </c>
      <c r="CM30" s="12">
        <v>6.609837588476541</v>
      </c>
      <c r="CN30" s="12">
        <v>10.867422310531545</v>
      </c>
      <c r="CO30" s="12">
        <v>4.2093984583808259</v>
      </c>
      <c r="CP30" s="12">
        <v>6.3533773043940496</v>
      </c>
      <c r="CQ30" s="12">
        <v>6.9391217982411817</v>
      </c>
      <c r="CR30" s="12">
        <v>6.8209803391202595</v>
      </c>
      <c r="CS30" s="12">
        <v>0</v>
      </c>
      <c r="CT30" s="6"/>
      <c r="CU30" s="34">
        <v>26</v>
      </c>
      <c r="CV30" s="45">
        <v>6.9167898505937053</v>
      </c>
      <c r="CW30" s="25">
        <v>3.4532304540366878</v>
      </c>
      <c r="CX30" s="25">
        <v>7.3568293649158489</v>
      </c>
      <c r="CY30" s="25">
        <v>6.8209803391202595</v>
      </c>
      <c r="CZ30" s="26">
        <v>0</v>
      </c>
      <c r="DB30">
        <v>0</v>
      </c>
      <c r="DC30" s="7">
        <v>16.820980339120261</v>
      </c>
      <c r="DD30">
        <v>27.35682936491585</v>
      </c>
      <c r="DE30">
        <v>33.453230454036685</v>
      </c>
    </row>
    <row r="31" spans="1:109">
      <c r="A31">
        <v>27</v>
      </c>
      <c r="M31" s="19">
        <v>11.330049261083744</v>
      </c>
      <c r="N31" s="19">
        <v>13.978808311545343</v>
      </c>
      <c r="O31" s="19">
        <v>2.1820190581411403</v>
      </c>
      <c r="P31" s="19">
        <v>1.8790695830566595</v>
      </c>
      <c r="Q31" s="19">
        <v>2.2558001189767993</v>
      </c>
      <c r="R31" s="19">
        <v>0.79365079365079383</v>
      </c>
      <c r="S31" s="19">
        <v>0</v>
      </c>
      <c r="T31" s="19"/>
      <c r="U31" s="19">
        <v>19.10346703745126</v>
      </c>
      <c r="V31" s="19">
        <v>4.9773755656108598</v>
      </c>
      <c r="W31" s="19">
        <v>18.248265507313334</v>
      </c>
      <c r="X31" s="19">
        <v>12.322319289620733</v>
      </c>
      <c r="Y31" s="19">
        <v>0</v>
      </c>
      <c r="Z31" s="19">
        <v>2.8337630310503314</v>
      </c>
      <c r="AA31" s="17">
        <v>0</v>
      </c>
      <c r="AB31" s="17">
        <v>2.0100502512562812</v>
      </c>
      <c r="AC31" s="17">
        <v>5.095541401273886</v>
      </c>
      <c r="AD31" s="17">
        <v>0.58139534883720934</v>
      </c>
      <c r="AE31" s="17"/>
      <c r="AF31" s="17">
        <v>0</v>
      </c>
      <c r="AG31" s="17">
        <v>4.0540540540540544</v>
      </c>
      <c r="AH31" s="17">
        <v>0</v>
      </c>
      <c r="AI31" s="17">
        <v>1.3793103448275863</v>
      </c>
      <c r="AJ31" s="17"/>
      <c r="AK31" s="17"/>
      <c r="AL31" s="17">
        <v>0.96153846153846156</v>
      </c>
      <c r="AM31" s="17">
        <v>11.004784688995215</v>
      </c>
      <c r="AN31" s="17"/>
      <c r="AO31" s="17">
        <v>3.9772727272727271</v>
      </c>
      <c r="AP31" s="17">
        <v>8.7121212121212128</v>
      </c>
      <c r="AQ31" s="17">
        <v>10.112359550561797</v>
      </c>
      <c r="AR31" s="17">
        <v>6.6091954022988508</v>
      </c>
      <c r="AS31" s="17">
        <v>9.0185676392572933</v>
      </c>
      <c r="AT31" s="17">
        <v>2.8571428571428572</v>
      </c>
      <c r="AU31" s="17">
        <v>10.344827586206897</v>
      </c>
      <c r="AV31" s="17"/>
      <c r="AW31" s="17">
        <v>2.4390243902439024</v>
      </c>
      <c r="AX31" s="17">
        <v>0</v>
      </c>
      <c r="AY31" s="17">
        <v>0.69444444444444442</v>
      </c>
      <c r="AZ31" s="17">
        <v>0.58139534883720934</v>
      </c>
      <c r="BA31" s="17">
        <v>6.8345323741007196</v>
      </c>
      <c r="BB31" s="17">
        <v>5.1063829787234036</v>
      </c>
      <c r="BC31" s="17">
        <v>3.4749034749034751</v>
      </c>
      <c r="BD31" s="17">
        <v>8.1818181818181817</v>
      </c>
      <c r="BE31" s="17">
        <v>8.7412587412587417</v>
      </c>
      <c r="BF31" s="17">
        <v>2.3913043478260869</v>
      </c>
      <c r="BG31" s="17">
        <v>2.030456852791878</v>
      </c>
      <c r="BH31" s="17">
        <v>8.8957055214723919</v>
      </c>
      <c r="BI31" s="17">
        <v>0.93896713615023475</v>
      </c>
      <c r="BJ31" s="17">
        <v>2.0161290322580645</v>
      </c>
      <c r="BK31" s="17">
        <v>9.8425196850393704</v>
      </c>
      <c r="BL31" s="17">
        <v>6.3725490196078427</v>
      </c>
      <c r="BM31" s="65">
        <v>8.5</v>
      </c>
      <c r="BN31" s="65">
        <v>4.0816326530612246</v>
      </c>
      <c r="BO31" s="65">
        <v>0</v>
      </c>
      <c r="BP31" s="65">
        <v>4.294478527607362</v>
      </c>
      <c r="BQ31" s="65">
        <v>0.75757575757575757</v>
      </c>
      <c r="BR31" s="65">
        <v>3.7037037037037033</v>
      </c>
      <c r="BS31" s="65">
        <v>2.2779043280182232</v>
      </c>
      <c r="BT31" s="65">
        <v>0</v>
      </c>
      <c r="BU31" s="65">
        <v>1.5625</v>
      </c>
      <c r="BV31" s="65">
        <v>7.6923076923076925</v>
      </c>
      <c r="BW31" s="65">
        <v>7.1428571428571423</v>
      </c>
      <c r="BX31" s="65">
        <v>4.9586776859504136</v>
      </c>
      <c r="BY31" s="10">
        <v>0</v>
      </c>
      <c r="BZ31" s="10">
        <v>0</v>
      </c>
      <c r="CA31" s="10"/>
      <c r="CB31" s="6"/>
      <c r="CC31" s="12"/>
      <c r="CD31" s="12"/>
      <c r="CE31" s="12">
        <v>4.4161027504925716</v>
      </c>
      <c r="CF31" s="12">
        <v>1.8043641422425754</v>
      </c>
      <c r="CG31" s="12">
        <v>1.9112321564211954</v>
      </c>
      <c r="CH31" s="12">
        <v>9.5083351692737015</v>
      </c>
      <c r="CI31" s="12">
        <v>5.3365723101816291</v>
      </c>
      <c r="CJ31" s="12">
        <v>1.1086116410846982</v>
      </c>
      <c r="CK31" s="12">
        <v>6.6212739679405956</v>
      </c>
      <c r="CL31" s="12">
        <v>5.2852711630475246</v>
      </c>
      <c r="CM31" s="12">
        <v>5.8214792802588446</v>
      </c>
      <c r="CN31" s="12">
        <v>7.4364873967102616</v>
      </c>
      <c r="CO31" s="12">
        <v>5.1622779854231347</v>
      </c>
      <c r="CP31" s="12">
        <v>4.9870741479177658</v>
      </c>
      <c r="CQ31" s="12">
        <v>3.9390411415222455</v>
      </c>
      <c r="CR31" s="12">
        <v>5.5061733021834511</v>
      </c>
      <c r="CS31" s="12">
        <v>0</v>
      </c>
      <c r="CT31" s="6"/>
      <c r="CU31" s="34">
        <v>27</v>
      </c>
      <c r="CV31" s="45">
        <v>5.2820639140612187</v>
      </c>
      <c r="CW31" s="25">
        <v>4.4161027504925716</v>
      </c>
      <c r="CX31" s="25">
        <v>5.2852711630475246</v>
      </c>
      <c r="CY31" s="25">
        <v>5.5061733021834511</v>
      </c>
      <c r="CZ31" s="26">
        <v>0</v>
      </c>
      <c r="DC31" s="7">
        <v>15.506173302183452</v>
      </c>
      <c r="DD31">
        <v>25.285271163047526</v>
      </c>
      <c r="DE31">
        <v>34.41610275049257</v>
      </c>
    </row>
    <row r="32" spans="1:109">
      <c r="A32">
        <v>28</v>
      </c>
      <c r="M32" s="19">
        <v>15.763546798029557</v>
      </c>
      <c r="N32" s="19">
        <v>10.857850557313885</v>
      </c>
      <c r="O32" s="19">
        <v>2.1820190581411403</v>
      </c>
      <c r="P32" s="19">
        <v>2.5054261107422127</v>
      </c>
      <c r="Q32" s="19">
        <v>2.2558001189767993</v>
      </c>
      <c r="R32" s="19">
        <v>0.9920634920634922</v>
      </c>
      <c r="S32" s="19">
        <v>0.76045627376425884</v>
      </c>
      <c r="T32" s="19"/>
      <c r="U32" s="19">
        <v>12.168528506224606</v>
      </c>
      <c r="V32" s="19">
        <v>10.407239819004525</v>
      </c>
      <c r="W32" s="19">
        <v>13.555854376861335</v>
      </c>
      <c r="X32" s="19">
        <v>9.3960964121848924</v>
      </c>
      <c r="Y32" s="19">
        <v>2.5210084033613445</v>
      </c>
      <c r="Z32" s="19">
        <v>2.1253222732877481</v>
      </c>
      <c r="AA32" s="17">
        <v>0.57471264367816088</v>
      </c>
      <c r="AB32" s="17">
        <v>1.0050251256281406</v>
      </c>
      <c r="AC32" s="17">
        <v>1.910828025477707</v>
      </c>
      <c r="AD32" s="17">
        <v>0</v>
      </c>
      <c r="AE32" s="17"/>
      <c r="AF32" s="17">
        <v>0</v>
      </c>
      <c r="AG32" s="17">
        <v>2.7027027027027026</v>
      </c>
      <c r="AH32" s="17">
        <v>0</v>
      </c>
      <c r="AI32" s="17">
        <v>0.68965517241379315</v>
      </c>
      <c r="AJ32" s="17"/>
      <c r="AK32" s="17"/>
      <c r="AL32" s="17">
        <v>0</v>
      </c>
      <c r="AM32" s="17">
        <v>15.311004784688995</v>
      </c>
      <c r="AN32" s="17"/>
      <c r="AO32" s="17">
        <v>7.9545454545454541</v>
      </c>
      <c r="AP32" s="17">
        <v>3.4090909090909087</v>
      </c>
      <c r="AQ32" s="17">
        <v>3.6516853932584268</v>
      </c>
      <c r="AR32" s="17">
        <v>3.7356321839080464</v>
      </c>
      <c r="AS32" s="17">
        <v>3.7135278514588856</v>
      </c>
      <c r="AT32" s="17">
        <v>4.8979591836734695</v>
      </c>
      <c r="AU32" s="17">
        <v>6.5517241379310347</v>
      </c>
      <c r="AV32" s="17"/>
      <c r="AW32" s="17">
        <v>3.2520325203252036</v>
      </c>
      <c r="AX32" s="17">
        <v>3.4090909090909087</v>
      </c>
      <c r="AY32" s="17">
        <v>0</v>
      </c>
      <c r="AZ32" s="17">
        <v>0.58139534883720934</v>
      </c>
      <c r="BA32" s="17">
        <v>6.4748201438848918</v>
      </c>
      <c r="BB32" s="17">
        <v>5.9574468085106389</v>
      </c>
      <c r="BC32" s="17">
        <v>4.2471042471042466</v>
      </c>
      <c r="BD32" s="17">
        <v>5.1515151515151514</v>
      </c>
      <c r="BE32" s="17">
        <v>8.7412587412587417</v>
      </c>
      <c r="BF32" s="17">
        <v>3.6956521739130435</v>
      </c>
      <c r="BG32" s="17">
        <v>1.5228426395939088</v>
      </c>
      <c r="BH32" s="17">
        <v>7.9754601226993866</v>
      </c>
      <c r="BI32" s="17">
        <v>1.8779342723004695</v>
      </c>
      <c r="BJ32" s="17">
        <v>4.032258064516129</v>
      </c>
      <c r="BK32" s="17">
        <v>10.236220472440944</v>
      </c>
      <c r="BL32" s="17">
        <v>5.3921568627450984</v>
      </c>
      <c r="BM32" s="65">
        <v>9.5</v>
      </c>
      <c r="BN32" s="65">
        <v>0</v>
      </c>
      <c r="BO32" s="65">
        <v>0</v>
      </c>
      <c r="BP32" s="65">
        <v>7.3619631901840492</v>
      </c>
      <c r="BQ32" s="65">
        <v>4.5454545454545459</v>
      </c>
      <c r="BR32" s="65">
        <v>0</v>
      </c>
      <c r="BS32" s="65">
        <v>1.1389521640091116</v>
      </c>
      <c r="BT32" s="65">
        <v>0</v>
      </c>
      <c r="BU32" s="65">
        <v>1.5625</v>
      </c>
      <c r="BV32" s="65">
        <v>7.6923076923076925</v>
      </c>
      <c r="BW32" s="65">
        <v>3.1746031746031744</v>
      </c>
      <c r="BX32" s="65">
        <v>7.4380165289256199</v>
      </c>
      <c r="BY32" s="10">
        <v>0</v>
      </c>
      <c r="BZ32" s="10">
        <v>0</v>
      </c>
      <c r="CA32" s="10"/>
      <c r="CB32" s="6"/>
      <c r="CC32" s="12"/>
      <c r="CD32" s="12"/>
      <c r="CE32" s="12">
        <v>4.1993182728045308</v>
      </c>
      <c r="CF32" s="12">
        <v>0.75734118523736571</v>
      </c>
      <c r="CG32" s="12">
        <v>1.3692005081187848</v>
      </c>
      <c r="CH32" s="12">
        <v>3.5470367922449872</v>
      </c>
      <c r="CI32" s="12">
        <v>3.0701962972894519</v>
      </c>
      <c r="CJ32" s="12">
        <v>2.2708717140986519</v>
      </c>
      <c r="CK32" s="12">
        <v>3.1999406088580384</v>
      </c>
      <c r="CL32" s="12">
        <v>2.6806513949839776</v>
      </c>
      <c r="CM32" s="12">
        <v>6.1715323265965365</v>
      </c>
      <c r="CN32" s="12">
        <v>6.2215851139073148</v>
      </c>
      <c r="CO32" s="12">
        <v>5.3068008372967874</v>
      </c>
      <c r="CP32" s="12">
        <v>4.7075090109970565</v>
      </c>
      <c r="CQ32" s="12">
        <v>3.5010632599742673</v>
      </c>
      <c r="CR32" s="12">
        <v>5.1926705915222247</v>
      </c>
      <c r="CS32" s="12">
        <v>0</v>
      </c>
      <c r="CT32" s="6"/>
      <c r="CU32" s="34">
        <v>28</v>
      </c>
      <c r="CV32" s="45">
        <v>3.4965782781685371</v>
      </c>
      <c r="CW32" s="25">
        <v>4.1993182728045308</v>
      </c>
      <c r="CX32" s="25">
        <v>2.6806513949839776</v>
      </c>
      <c r="CY32" s="25">
        <v>5.1926705915222247</v>
      </c>
      <c r="CZ32" s="26">
        <v>0</v>
      </c>
      <c r="DC32" s="7">
        <v>15.192670591522225</v>
      </c>
      <c r="DD32">
        <v>22.680651394983979</v>
      </c>
      <c r="DE32">
        <v>34.199318272804533</v>
      </c>
    </row>
    <row r="33" spans="1:123">
      <c r="A33">
        <v>29</v>
      </c>
      <c r="M33" s="19">
        <v>15.763546798029557</v>
      </c>
      <c r="N33" s="19">
        <v>8.3610843539287192</v>
      </c>
      <c r="O33" s="19">
        <v>2.1820190581411403</v>
      </c>
      <c r="P33" s="19">
        <v>1.8790695830566595</v>
      </c>
      <c r="Q33" s="19">
        <v>1.5038667459845332</v>
      </c>
      <c r="R33" s="19">
        <v>0</v>
      </c>
      <c r="S33" s="19">
        <v>0</v>
      </c>
      <c r="T33" s="19"/>
      <c r="U33" s="19">
        <v>8.1872001589076824</v>
      </c>
      <c r="V33" s="19">
        <v>14.479638009049776</v>
      </c>
      <c r="W33" s="19">
        <v>7.8206852174199994</v>
      </c>
      <c r="X33" s="19">
        <v>4.0753731646297098</v>
      </c>
      <c r="Y33" s="19">
        <v>0</v>
      </c>
      <c r="Z33" s="19">
        <v>1.4168815155251657</v>
      </c>
      <c r="AA33" s="17">
        <v>0</v>
      </c>
      <c r="AB33" s="17">
        <v>0.50251256281407031</v>
      </c>
      <c r="AC33" s="17">
        <v>3.1847133757961785</v>
      </c>
      <c r="AD33" s="17">
        <v>2.3255813953488373</v>
      </c>
      <c r="AE33" s="17"/>
      <c r="AF33" s="17">
        <v>1</v>
      </c>
      <c r="AG33" s="17">
        <v>4.7297297297297298</v>
      </c>
      <c r="AH33" s="17">
        <v>0</v>
      </c>
      <c r="AI33" s="17">
        <v>6.8965517241379306</v>
      </c>
      <c r="AJ33" s="17"/>
      <c r="AK33" s="17"/>
      <c r="AL33" s="17">
        <v>0</v>
      </c>
      <c r="AM33" s="17">
        <v>12.918660287081341</v>
      </c>
      <c r="AN33" s="17"/>
      <c r="AO33" s="17">
        <v>3.4090909090909087</v>
      </c>
      <c r="AP33" s="17">
        <v>3.7878787878787881</v>
      </c>
      <c r="AQ33" s="17">
        <v>1.9662921348314606</v>
      </c>
      <c r="AR33" s="17">
        <v>3.4482758620689653</v>
      </c>
      <c r="AS33" s="17">
        <v>3.978779840848806</v>
      </c>
      <c r="AT33" s="17">
        <v>3.2653061224489797</v>
      </c>
      <c r="AU33" s="17">
        <v>6.5517241379310347</v>
      </c>
      <c r="AV33" s="17"/>
      <c r="AW33" s="17">
        <v>2.0325203252032518</v>
      </c>
      <c r="AX33" s="17">
        <v>3.9772727272727271</v>
      </c>
      <c r="AY33" s="17">
        <v>0</v>
      </c>
      <c r="AZ33" s="17">
        <v>1.1627906976744187</v>
      </c>
      <c r="BA33" s="17">
        <v>7.5539568345323742</v>
      </c>
      <c r="BB33" s="17">
        <v>7.6595744680851059</v>
      </c>
      <c r="BC33" s="17">
        <v>7.3359073359073363</v>
      </c>
      <c r="BD33" s="17">
        <v>3.939393939393939</v>
      </c>
      <c r="BE33" s="17">
        <v>8.7412587412587417</v>
      </c>
      <c r="BF33" s="17">
        <v>0.43478260869565216</v>
      </c>
      <c r="BG33" s="17">
        <v>2.030456852791878</v>
      </c>
      <c r="BH33" s="17">
        <v>7.6687116564417179</v>
      </c>
      <c r="BI33" s="17">
        <v>4.225352112676056</v>
      </c>
      <c r="BJ33" s="17">
        <v>6.0483870967741939</v>
      </c>
      <c r="BK33" s="17">
        <v>5.1181102362204722</v>
      </c>
      <c r="BL33" s="17">
        <v>10.294117647058822</v>
      </c>
      <c r="BM33" s="65">
        <v>4.5</v>
      </c>
      <c r="BN33" s="65">
        <v>2.0408163265306123</v>
      </c>
      <c r="BO33" s="65">
        <v>0</v>
      </c>
      <c r="BP33" s="65">
        <v>7.9754601226993866</v>
      </c>
      <c r="BQ33" s="65">
        <v>11.363636363636363</v>
      </c>
      <c r="BR33" s="65">
        <v>1.8518518518518516</v>
      </c>
      <c r="BS33" s="65">
        <v>0</v>
      </c>
      <c r="BT33" s="65">
        <v>0</v>
      </c>
      <c r="BU33" s="65">
        <v>0</v>
      </c>
      <c r="BV33" s="65">
        <v>5.1282051282051277</v>
      </c>
      <c r="BW33" s="65">
        <v>2.3809523809523809</v>
      </c>
      <c r="BX33" s="65">
        <v>8.2644628099173563</v>
      </c>
      <c r="BY33" s="10">
        <v>0</v>
      </c>
      <c r="BZ33" s="10">
        <v>0</v>
      </c>
      <c r="CA33" s="10"/>
      <c r="CB33" s="6"/>
      <c r="CC33" s="12"/>
      <c r="CD33" s="12"/>
      <c r="CE33" s="12">
        <v>3.2256714538434021</v>
      </c>
      <c r="CF33" s="12">
        <v>1.2657031230338547</v>
      </c>
      <c r="CG33" s="12">
        <v>1.7881938462248315</v>
      </c>
      <c r="CH33" s="12">
        <v>2.7520746126165823</v>
      </c>
      <c r="CI33" s="12">
        <v>2.9685149067924828</v>
      </c>
      <c r="CJ33" s="12">
        <v>2.1409337796049495</v>
      </c>
      <c r="CK33" s="12">
        <v>2.8504585205456143</v>
      </c>
      <c r="CL33" s="12">
        <v>2.5491472708321901</v>
      </c>
      <c r="CM33" s="12">
        <v>7.6158706197184589</v>
      </c>
      <c r="CN33" s="12">
        <v>5.8402498377971108</v>
      </c>
      <c r="CO33" s="12">
        <v>7.357986074405976</v>
      </c>
      <c r="CP33" s="12">
        <v>5.249411938429458</v>
      </c>
      <c r="CQ33" s="12">
        <v>2.6289367198458109</v>
      </c>
      <c r="CR33" s="12">
        <v>5.9226219431694078</v>
      </c>
      <c r="CS33" s="12">
        <v>0</v>
      </c>
      <c r="CT33" s="6"/>
      <c r="CU33" s="34">
        <v>29</v>
      </c>
      <c r="CV33" s="45">
        <v>3.5442545473430593</v>
      </c>
      <c r="CW33" s="25">
        <v>3.2256714538434021</v>
      </c>
      <c r="CX33" s="25">
        <v>2.5491472708321901</v>
      </c>
      <c r="CY33" s="25">
        <v>5.9226219431694078</v>
      </c>
      <c r="CZ33" s="26">
        <v>0</v>
      </c>
      <c r="DC33" s="7">
        <v>15.922621943169407</v>
      </c>
      <c r="DD33">
        <v>22.54914727083219</v>
      </c>
      <c r="DE33">
        <v>33.225671453843404</v>
      </c>
    </row>
    <row r="34" spans="1:123">
      <c r="A34">
        <v>30</v>
      </c>
      <c r="M34" s="19">
        <v>11.330049261083744</v>
      </c>
      <c r="N34" s="19">
        <v>3.5910279344984177</v>
      </c>
      <c r="O34" s="19">
        <v>1.4546793720940938</v>
      </c>
      <c r="P34" s="19">
        <v>1.2527130553711063</v>
      </c>
      <c r="Q34" s="19">
        <v>1.1088637715645449</v>
      </c>
      <c r="R34" s="19">
        <v>0</v>
      </c>
      <c r="S34" s="19">
        <v>0</v>
      </c>
      <c r="T34" s="19"/>
      <c r="U34" s="19">
        <v>4.0245097827541985</v>
      </c>
      <c r="V34" s="19">
        <v>14.479638009049776</v>
      </c>
      <c r="W34" s="19">
        <v>3.8443452651030801</v>
      </c>
      <c r="X34" s="19">
        <v>3.2095750030452863</v>
      </c>
      <c r="Y34" s="19">
        <v>0</v>
      </c>
      <c r="Z34" s="19">
        <v>1.0447259275865937</v>
      </c>
      <c r="AA34" s="17">
        <v>0</v>
      </c>
      <c r="AB34" s="17">
        <v>1.5075376884422109</v>
      </c>
      <c r="AC34" s="17">
        <v>2.547770700636943</v>
      </c>
      <c r="AD34" s="17">
        <v>0</v>
      </c>
      <c r="AE34" s="17"/>
      <c r="AF34" s="17">
        <v>2</v>
      </c>
      <c r="AG34" s="17">
        <v>4.0540540540540544</v>
      </c>
      <c r="AH34" s="17">
        <v>0</v>
      </c>
      <c r="AI34" s="17">
        <v>8.2758620689655178</v>
      </c>
      <c r="AJ34" s="17"/>
      <c r="AK34" s="17"/>
      <c r="AL34" s="17">
        <v>1.9230769230769231</v>
      </c>
      <c r="AM34" s="17">
        <v>13.397129186602871</v>
      </c>
      <c r="AN34" s="17"/>
      <c r="AO34" s="17">
        <v>6.25</v>
      </c>
      <c r="AP34" s="17">
        <v>3.4090909090909087</v>
      </c>
      <c r="AQ34" s="17">
        <v>3.3707865168539324</v>
      </c>
      <c r="AR34" s="17">
        <v>2.0114942528735633</v>
      </c>
      <c r="AS34" s="17">
        <v>1.0610079575596816</v>
      </c>
      <c r="AT34" s="17">
        <v>2.4489795918367347</v>
      </c>
      <c r="AU34" s="17">
        <v>6.2068965517241379</v>
      </c>
      <c r="AV34" s="17"/>
      <c r="AW34" s="17">
        <v>3.6585365853658534</v>
      </c>
      <c r="AX34" s="17">
        <v>2.8409090909090908</v>
      </c>
      <c r="AY34" s="17">
        <v>1.3888888888888888</v>
      </c>
      <c r="AZ34" s="17">
        <v>2.9069767441860463</v>
      </c>
      <c r="BA34" s="17">
        <v>7.1942446043165464</v>
      </c>
      <c r="BB34" s="17">
        <v>11.48936170212766</v>
      </c>
      <c r="BC34" s="17">
        <v>6.563706563706563</v>
      </c>
      <c r="BD34" s="17">
        <v>5.7575757575757578</v>
      </c>
      <c r="BE34" s="17">
        <v>8.3916083916083917</v>
      </c>
      <c r="BF34" s="17">
        <v>1.3043478260869565</v>
      </c>
      <c r="BG34" s="17">
        <v>3.5532994923857872</v>
      </c>
      <c r="BH34" s="17">
        <v>5.8282208588957047</v>
      </c>
      <c r="BI34" s="17">
        <v>8.4507042253521121</v>
      </c>
      <c r="BJ34" s="17">
        <v>6.0483870967741939</v>
      </c>
      <c r="BK34" s="17">
        <v>5.9055118110236222</v>
      </c>
      <c r="BL34" s="17">
        <v>6.3725490196078427</v>
      </c>
      <c r="BM34" s="65">
        <v>3</v>
      </c>
      <c r="BN34" s="65">
        <v>0</v>
      </c>
      <c r="BO34" s="65">
        <v>0</v>
      </c>
      <c r="BP34" s="65">
        <v>11.042944785276074</v>
      </c>
      <c r="BQ34" s="65">
        <v>12.121212121212121</v>
      </c>
      <c r="BR34" s="65">
        <v>0</v>
      </c>
      <c r="BS34" s="65">
        <v>0</v>
      </c>
      <c r="BT34" s="65">
        <v>0</v>
      </c>
      <c r="BU34" s="65">
        <v>0</v>
      </c>
      <c r="BV34" s="65">
        <v>7.6923076923076925</v>
      </c>
      <c r="BW34" s="65">
        <v>1.5873015873015872</v>
      </c>
      <c r="BX34" s="65">
        <v>5.785123966942149</v>
      </c>
      <c r="BY34" s="10">
        <v>0</v>
      </c>
      <c r="BZ34" s="10">
        <v>0</v>
      </c>
      <c r="CA34" s="10"/>
      <c r="CB34" s="6"/>
      <c r="CC34" s="12"/>
      <c r="CD34" s="12"/>
      <c r="CE34" s="12">
        <v>2.2271017161603601</v>
      </c>
      <c r="CF34" s="12">
        <v>1.0548995886470973</v>
      </c>
      <c r="CG34" s="12">
        <v>1.8676704780411426</v>
      </c>
      <c r="CH34" s="12">
        <v>3.3873099801718438</v>
      </c>
      <c r="CI34" s="12">
        <v>1.9290099747070453</v>
      </c>
      <c r="CJ34" s="12">
        <v>3.0242447941488835</v>
      </c>
      <c r="CK34" s="12">
        <v>2.4468612913183585</v>
      </c>
      <c r="CL34" s="12">
        <v>2.2825738853734334</v>
      </c>
      <c r="CM34" s="12">
        <v>9.7120718685506482</v>
      </c>
      <c r="CN34" s="12">
        <v>5.7807780758222647</v>
      </c>
      <c r="CO34" s="12">
        <v>6.6998489270230248</v>
      </c>
      <c r="CP34" s="12">
        <v>5.9083380380739934</v>
      </c>
      <c r="CQ34" s="12">
        <v>2.5107888744252382</v>
      </c>
      <c r="CR34" s="12">
        <v>6.4712745489069734</v>
      </c>
      <c r="CS34" s="12">
        <v>0</v>
      </c>
      <c r="CT34" s="6"/>
      <c r="CU34" s="34">
        <v>30</v>
      </c>
      <c r="CV34" s="45">
        <v>3.452072119120229</v>
      </c>
      <c r="CW34" s="25">
        <v>2.2271017161603601</v>
      </c>
      <c r="CX34" s="25">
        <v>2.2825738853734334</v>
      </c>
      <c r="CY34" s="25">
        <v>6.4712745489069734</v>
      </c>
      <c r="CZ34" s="26">
        <v>0</v>
      </c>
      <c r="DC34" s="7">
        <v>16.471274548906973</v>
      </c>
      <c r="DD34">
        <v>22.282573885373434</v>
      </c>
      <c r="DE34">
        <v>32.227101716160362</v>
      </c>
    </row>
    <row r="35" spans="1:123">
      <c r="A35">
        <v>31</v>
      </c>
      <c r="M35" s="19">
        <v>9.3596059113300498</v>
      </c>
      <c r="N35" s="19">
        <v>2.8281271501307277</v>
      </c>
      <c r="O35" s="19">
        <v>1.0725958661326704</v>
      </c>
      <c r="P35" s="19">
        <v>0.62635652768555317</v>
      </c>
      <c r="Q35" s="19">
        <v>1.7465794170136824</v>
      </c>
      <c r="R35" s="19">
        <v>1.5873015873015877</v>
      </c>
      <c r="S35" s="19">
        <v>0</v>
      </c>
      <c r="T35" s="19"/>
      <c r="U35" s="19">
        <v>3.1695173610961178</v>
      </c>
      <c r="V35" s="19">
        <v>12.669683257918551</v>
      </c>
      <c r="W35" s="19">
        <v>3.0276281379674472</v>
      </c>
      <c r="X35" s="19">
        <v>2.8291485381066757</v>
      </c>
      <c r="Y35" s="19">
        <v>0</v>
      </c>
      <c r="Z35" s="19">
        <v>1.645555431005493</v>
      </c>
      <c r="AA35" s="17">
        <v>0</v>
      </c>
      <c r="AB35" s="17">
        <v>2.0100502512562812</v>
      </c>
      <c r="AC35" s="17">
        <v>1.910828025477707</v>
      </c>
      <c r="AD35" s="17">
        <v>0.58139534883720934</v>
      </c>
      <c r="AE35" s="17"/>
      <c r="AF35" s="17">
        <v>2</v>
      </c>
      <c r="AG35" s="17">
        <v>6.0810810810810816</v>
      </c>
      <c r="AH35" s="17">
        <v>2.0618556701030926</v>
      </c>
      <c r="AI35" s="17">
        <v>6.8965517241379306</v>
      </c>
      <c r="AJ35" s="17"/>
      <c r="AK35" s="17"/>
      <c r="AL35" s="17">
        <v>0.96153846153846156</v>
      </c>
      <c r="AM35" s="17">
        <v>9.0909090909090917</v>
      </c>
      <c r="AN35" s="17"/>
      <c r="AO35" s="17">
        <v>7.3863636363636367</v>
      </c>
      <c r="AP35" s="17">
        <v>3.4090909090909087</v>
      </c>
      <c r="AQ35" s="17">
        <v>1.4044943820224718</v>
      </c>
      <c r="AR35" s="17">
        <v>1.4367816091954022</v>
      </c>
      <c r="AS35" s="17">
        <v>1.0610079575596816</v>
      </c>
      <c r="AT35" s="17">
        <v>4.0816326530612246</v>
      </c>
      <c r="AU35" s="17">
        <v>3.103448275862069</v>
      </c>
      <c r="AV35" s="17"/>
      <c r="AW35" s="17">
        <v>3.2520325203252036</v>
      </c>
      <c r="AX35" s="17">
        <v>7.3863636363636367</v>
      </c>
      <c r="AY35" s="17">
        <v>1.3888888888888888</v>
      </c>
      <c r="AZ35" s="17">
        <v>2.3255813953488373</v>
      </c>
      <c r="BA35" s="17">
        <v>5.3956834532374103</v>
      </c>
      <c r="BB35" s="17">
        <v>7.6595744680851059</v>
      </c>
      <c r="BC35" s="17">
        <v>8.1081081081081088</v>
      </c>
      <c r="BD35" s="17">
        <v>2.7272727272727271</v>
      </c>
      <c r="BE35" s="17">
        <v>6.2937062937062942</v>
      </c>
      <c r="BF35" s="17">
        <v>0.86956521739130432</v>
      </c>
      <c r="BG35" s="17">
        <v>3.5532994923857872</v>
      </c>
      <c r="BH35" s="17">
        <v>4.9079754601226995</v>
      </c>
      <c r="BI35" s="17">
        <v>5.164319248826291</v>
      </c>
      <c r="BJ35" s="17">
        <v>5.241935483870968</v>
      </c>
      <c r="BK35" s="17">
        <v>5.9055118110236222</v>
      </c>
      <c r="BL35" s="17">
        <v>8.3333333333333321</v>
      </c>
      <c r="BM35" s="65">
        <v>2.5</v>
      </c>
      <c r="BN35" s="65">
        <v>0</v>
      </c>
      <c r="BO35" s="65">
        <v>0</v>
      </c>
      <c r="BP35" s="65">
        <v>6.7484662576687118</v>
      </c>
      <c r="BQ35" s="65">
        <v>15.151515151515152</v>
      </c>
      <c r="BR35" s="65">
        <v>1.8518518518518516</v>
      </c>
      <c r="BS35" s="65">
        <v>0</v>
      </c>
      <c r="BT35" s="65">
        <v>0</v>
      </c>
      <c r="BU35" s="65">
        <v>0</v>
      </c>
      <c r="BV35" s="65">
        <v>7.6923076923076925</v>
      </c>
      <c r="BW35" s="65">
        <v>0.79365079365079361</v>
      </c>
      <c r="BX35" s="65">
        <v>4.9586776859504136</v>
      </c>
      <c r="BY35" s="10">
        <v>0</v>
      </c>
      <c r="BZ35" s="10">
        <v>0</v>
      </c>
      <c r="CA35" s="10"/>
      <c r="CB35" s="6"/>
      <c r="CC35" s="12"/>
      <c r="CD35" s="12"/>
      <c r="CE35" s="12">
        <v>1.9924055339790794</v>
      </c>
      <c r="CF35" s="12">
        <v>1.3206102117418901</v>
      </c>
      <c r="CG35" s="12">
        <v>2.0026084268618707</v>
      </c>
      <c r="CH35" s="12">
        <v>2.2692222956598367</v>
      </c>
      <c r="CI35" s="12">
        <v>1.3747630224426863</v>
      </c>
      <c r="CJ35" s="12">
        <v>3.9575321877570109</v>
      </c>
      <c r="CK35" s="12">
        <v>1.7584305126203752</v>
      </c>
      <c r="CL35" s="12">
        <v>1.8276915492255563</v>
      </c>
      <c r="CM35" s="12">
        <v>6.7227919791826105</v>
      </c>
      <c r="CN35" s="12">
        <v>4.3572595148487601</v>
      </c>
      <c r="CO35" s="12">
        <v>6.7215265364281374</v>
      </c>
      <c r="CP35" s="12">
        <v>4.3804855267871572</v>
      </c>
      <c r="CQ35" s="12">
        <v>2.2407726953181499</v>
      </c>
      <c r="CR35" s="12">
        <v>5.0886244294403342</v>
      </c>
      <c r="CS35" s="12">
        <v>0</v>
      </c>
      <c r="CT35" s="6"/>
      <c r="CU35" s="34">
        <v>31</v>
      </c>
      <c r="CV35" s="45">
        <v>2.7535211006666787</v>
      </c>
      <c r="CW35" s="25">
        <v>1.9924055339790794</v>
      </c>
      <c r="CX35" s="25">
        <v>1.8276915492255563</v>
      </c>
      <c r="CY35" s="25">
        <v>5.0886244294403342</v>
      </c>
      <c r="CZ35" s="26">
        <v>0</v>
      </c>
      <c r="DC35" s="7">
        <v>15.088624429440333</v>
      </c>
      <c r="DD35">
        <v>21.827691549225555</v>
      </c>
      <c r="DE35">
        <v>31.992405533979081</v>
      </c>
    </row>
    <row r="36" spans="1:123">
      <c r="A36">
        <v>32</v>
      </c>
      <c r="M36" s="19">
        <v>7.389162561576355</v>
      </c>
      <c r="N36" s="19">
        <v>2.4929131691206821</v>
      </c>
      <c r="O36" s="19">
        <v>1.6894535745523176</v>
      </c>
      <c r="P36" s="19">
        <v>0.62635652768555317</v>
      </c>
      <c r="Q36" s="19">
        <v>1.5395597858417609</v>
      </c>
      <c r="R36" s="19">
        <v>3.9682539682539688</v>
      </c>
      <c r="S36" s="19">
        <v>2.8517110266159702</v>
      </c>
      <c r="T36" s="19"/>
      <c r="U36" s="19">
        <v>2.7938388727918091</v>
      </c>
      <c r="V36" s="19">
        <v>8.5972850678733028</v>
      </c>
      <c r="W36" s="19">
        <v>2.6687675821048202</v>
      </c>
      <c r="X36" s="19">
        <v>3.5856287499960962</v>
      </c>
      <c r="Y36" s="19">
        <v>1.680672268907563</v>
      </c>
      <c r="Z36" s="19">
        <v>1.4505100325075666</v>
      </c>
      <c r="AA36" s="17">
        <v>1.7241379310344827</v>
      </c>
      <c r="AB36" s="17">
        <v>3.0150753768844218</v>
      </c>
      <c r="AC36" s="17">
        <v>1.910828025477707</v>
      </c>
      <c r="AD36" s="17">
        <v>2.9069767441860463</v>
      </c>
      <c r="AE36" s="17"/>
      <c r="AF36" s="17">
        <v>2</v>
      </c>
      <c r="AG36" s="17">
        <v>6.0810810810810816</v>
      </c>
      <c r="AH36" s="17">
        <v>8.2474226804123703</v>
      </c>
      <c r="AI36" s="17">
        <v>8.2758620689655178</v>
      </c>
      <c r="AJ36" s="17"/>
      <c r="AK36" s="17"/>
      <c r="AL36" s="17">
        <v>4.8076923076923084</v>
      </c>
      <c r="AM36" s="17">
        <v>8.133971291866029</v>
      </c>
      <c r="AN36" s="17"/>
      <c r="AO36" s="17">
        <v>11.363636363636363</v>
      </c>
      <c r="AP36" s="17">
        <v>3.0303030303030303</v>
      </c>
      <c r="AQ36" s="17">
        <v>2.2471910112359552</v>
      </c>
      <c r="AR36" s="17">
        <v>2.0114942528735633</v>
      </c>
      <c r="AS36" s="17">
        <v>1.3262599469496021</v>
      </c>
      <c r="AT36" s="17">
        <v>5.3061224489795915</v>
      </c>
      <c r="AU36" s="17">
        <v>3.4482758620689653</v>
      </c>
      <c r="AV36" s="17"/>
      <c r="AW36" s="17">
        <v>4.4715447154471546</v>
      </c>
      <c r="AX36" s="17">
        <v>2.8409090909090908</v>
      </c>
      <c r="AY36" s="17">
        <v>2.083333333333333</v>
      </c>
      <c r="AZ36" s="17">
        <v>4.6511627906976747</v>
      </c>
      <c r="BA36" s="17">
        <v>6.4748201438848918</v>
      </c>
      <c r="BB36" s="17">
        <v>8.5106382978723403</v>
      </c>
      <c r="BC36" s="17">
        <v>10.038610038610038</v>
      </c>
      <c r="BD36" s="17">
        <v>4.2424242424242431</v>
      </c>
      <c r="BE36" s="17">
        <v>3.1468531468531471</v>
      </c>
      <c r="BF36" s="17">
        <v>1.3043478260869565</v>
      </c>
      <c r="BG36" s="17">
        <v>6.091370558375635</v>
      </c>
      <c r="BH36" s="17">
        <v>3.3742331288343559</v>
      </c>
      <c r="BI36" s="17">
        <v>5.6338028169014089</v>
      </c>
      <c r="BJ36" s="17">
        <v>5.6451612903225801</v>
      </c>
      <c r="BK36" s="17">
        <v>4.7244094488188972</v>
      </c>
      <c r="BL36" s="17">
        <v>6.3725490196078427</v>
      </c>
      <c r="BM36" s="65">
        <v>0.5</v>
      </c>
      <c r="BN36" s="65">
        <v>0</v>
      </c>
      <c r="BO36" s="65">
        <v>0</v>
      </c>
      <c r="BP36" s="65">
        <v>3.0674846625766872</v>
      </c>
      <c r="BQ36" s="65">
        <v>13.636363636363635</v>
      </c>
      <c r="BR36" s="65">
        <v>1.8518518518518516</v>
      </c>
      <c r="BS36" s="65">
        <v>0</v>
      </c>
      <c r="BT36" s="65">
        <v>0</v>
      </c>
      <c r="BU36" s="65">
        <v>0</v>
      </c>
      <c r="BV36" s="65">
        <v>5.1282051282051277</v>
      </c>
      <c r="BW36" s="65">
        <v>0</v>
      </c>
      <c r="BX36" s="65">
        <v>4.1322314049586781</v>
      </c>
      <c r="BY36" s="10">
        <v>0</v>
      </c>
      <c r="BZ36" s="10">
        <v>0</v>
      </c>
      <c r="CA36" s="10"/>
      <c r="CB36" s="6"/>
      <c r="CC36" s="12"/>
      <c r="CD36" s="12"/>
      <c r="CE36" s="12">
        <v>2.0303267708245882</v>
      </c>
      <c r="CF36" s="12">
        <v>2.3906651446750069</v>
      </c>
      <c r="CG36" s="12">
        <v>3.1922753741663796</v>
      </c>
      <c r="CH36" s="12">
        <v>2.5850040390688114</v>
      </c>
      <c r="CI36" s="12">
        <v>1.6805867500954801</v>
      </c>
      <c r="CJ36" s="12">
        <v>3.858702530903841</v>
      </c>
      <c r="CK36" s="12">
        <v>2.0287977841825553</v>
      </c>
      <c r="CL36" s="12">
        <v>2.3588180654987396</v>
      </c>
      <c r="CM36" s="12">
        <v>7.6682307858775332</v>
      </c>
      <c r="CN36" s="12">
        <v>4.364615221473338</v>
      </c>
      <c r="CO36" s="12">
        <v>5.795411020077311</v>
      </c>
      <c r="CP36" s="12">
        <v>4.6381174003928463</v>
      </c>
      <c r="CQ36" s="12">
        <v>1.5434060888606345</v>
      </c>
      <c r="CR36" s="12">
        <v>5.0166453736443808</v>
      </c>
      <c r="CS36" s="12">
        <v>0</v>
      </c>
      <c r="CT36" s="6"/>
      <c r="CU36" s="34">
        <v>32</v>
      </c>
      <c r="CV36" s="45">
        <v>3.0790566516759608</v>
      </c>
      <c r="CW36" s="25">
        <v>2.0303267708245882</v>
      </c>
      <c r="CX36" s="25">
        <v>2.3588180654987396</v>
      </c>
      <c r="CY36" s="25">
        <v>5.0166453736443808</v>
      </c>
      <c r="CZ36" s="26">
        <v>0</v>
      </c>
      <c r="DC36" s="7">
        <v>15.01664537364438</v>
      </c>
      <c r="DD36">
        <v>22.358818065498738</v>
      </c>
      <c r="DE36">
        <v>32.030326770824587</v>
      </c>
    </row>
    <row r="37" spans="1:123">
      <c r="A37">
        <v>33</v>
      </c>
      <c r="M37" s="19">
        <v>4.4334975369458132</v>
      </c>
      <c r="N37" s="19">
        <v>2.4351176551534333</v>
      </c>
      <c r="O37" s="19">
        <v>1.4892049901026561</v>
      </c>
      <c r="P37" s="19">
        <v>1.2527130553711063</v>
      </c>
      <c r="Q37" s="19">
        <v>1.9512195121951219</v>
      </c>
      <c r="R37" s="19">
        <v>6.3492063492063506</v>
      </c>
      <c r="S37" s="19">
        <v>4.7528517110266169</v>
      </c>
      <c r="T37" s="19"/>
      <c r="U37" s="19">
        <v>3.5408777058566985</v>
      </c>
      <c r="V37" s="19">
        <v>7.6923076923076925</v>
      </c>
      <c r="W37" s="19">
        <v>3.3823638598546415</v>
      </c>
      <c r="X37" s="19">
        <v>1.298697242376635</v>
      </c>
      <c r="Y37" s="19">
        <v>4.2016806722689077</v>
      </c>
      <c r="Z37" s="19">
        <v>1.8383589283712591</v>
      </c>
      <c r="AA37" s="17">
        <v>3.4482758620689653</v>
      </c>
      <c r="AB37" s="17">
        <v>6.5326633165829149</v>
      </c>
      <c r="AC37" s="17">
        <v>5.095541401273886</v>
      </c>
      <c r="AD37" s="17">
        <v>4.0697674418604652</v>
      </c>
      <c r="AE37" s="17"/>
      <c r="AF37" s="17">
        <v>7.0000000000000009</v>
      </c>
      <c r="AG37" s="17">
        <v>7.4324324324324325</v>
      </c>
      <c r="AH37" s="17">
        <v>4.1237113402061851</v>
      </c>
      <c r="AI37" s="17">
        <v>4.8275862068965516</v>
      </c>
      <c r="AJ37" s="17"/>
      <c r="AK37" s="17"/>
      <c r="AL37" s="17">
        <v>2.8846153846153846</v>
      </c>
      <c r="AM37" s="17">
        <v>6.6985645933014357</v>
      </c>
      <c r="AN37" s="17"/>
      <c r="AO37" s="17">
        <v>5.6818181818181817</v>
      </c>
      <c r="AP37" s="17">
        <v>4.1666666666666661</v>
      </c>
      <c r="AQ37" s="17">
        <v>0.84269662921348309</v>
      </c>
      <c r="AR37" s="17">
        <v>1.1494252873563218</v>
      </c>
      <c r="AS37" s="17">
        <v>1.3262599469496021</v>
      </c>
      <c r="AT37" s="17">
        <v>5.3061224489795915</v>
      </c>
      <c r="AU37" s="17">
        <v>3.7931034482758621</v>
      </c>
      <c r="AV37" s="17"/>
      <c r="AW37" s="17">
        <v>2.4390243902439024</v>
      </c>
      <c r="AX37" s="17">
        <v>4.5454545454545459</v>
      </c>
      <c r="AY37" s="17">
        <v>4.1666666666666661</v>
      </c>
      <c r="AZ37" s="17">
        <v>6.9767441860465116</v>
      </c>
      <c r="BA37" s="17">
        <v>5.0359712230215825</v>
      </c>
      <c r="BB37" s="17">
        <v>11.914893617021278</v>
      </c>
      <c r="BC37" s="17">
        <v>6.9498069498069501</v>
      </c>
      <c r="BD37" s="17">
        <v>3.0303030303030303</v>
      </c>
      <c r="BE37" s="17">
        <v>5.244755244755245</v>
      </c>
      <c r="BF37" s="17">
        <v>0.86956521739130432</v>
      </c>
      <c r="BG37" s="17">
        <v>4.0609137055837561</v>
      </c>
      <c r="BH37" s="17">
        <v>1.5337423312883436</v>
      </c>
      <c r="BI37" s="17">
        <v>7.511737089201878</v>
      </c>
      <c r="BJ37" s="17">
        <v>2.82258064516129</v>
      </c>
      <c r="BK37" s="17">
        <v>3.9370078740157481</v>
      </c>
      <c r="BL37" s="17">
        <v>8.3333333333333321</v>
      </c>
      <c r="BM37" s="65">
        <v>0</v>
      </c>
      <c r="BN37" s="65">
        <v>2.0408163265306123</v>
      </c>
      <c r="BO37" s="65">
        <v>0</v>
      </c>
      <c r="BP37" s="65">
        <v>6.7484662576687118</v>
      </c>
      <c r="BQ37" s="65">
        <v>9.0909090909090917</v>
      </c>
      <c r="BR37" s="65">
        <v>0</v>
      </c>
      <c r="BS37" s="65">
        <v>0</v>
      </c>
      <c r="BT37" s="65">
        <v>0</v>
      </c>
      <c r="BU37" s="65">
        <v>1.5625</v>
      </c>
      <c r="BV37" s="65">
        <v>3.4188034188034191</v>
      </c>
      <c r="BW37" s="65">
        <v>0</v>
      </c>
      <c r="BX37" s="65">
        <v>3.3057851239669422</v>
      </c>
      <c r="BY37" s="10">
        <v>0</v>
      </c>
      <c r="BZ37" s="10">
        <v>0</v>
      </c>
      <c r="CA37" s="10"/>
      <c r="CB37" s="6"/>
      <c r="CC37" s="12"/>
      <c r="CD37" s="12"/>
      <c r="CE37" s="12">
        <v>2.1916356644709931</v>
      </c>
      <c r="CF37" s="12">
        <v>4.7779762262942329</v>
      </c>
      <c r="CG37" s="12">
        <v>4.4852303094293422</v>
      </c>
      <c r="CH37" s="12">
        <v>2.2765660571344641</v>
      </c>
      <c r="CI37" s="12">
        <v>1.6280978004508972</v>
      </c>
      <c r="CJ37" s="12">
        <v>4.4081236747404953</v>
      </c>
      <c r="CK37" s="12">
        <v>1.8861966155538725</v>
      </c>
      <c r="CL37" s="12">
        <v>2.6234122165994829</v>
      </c>
      <c r="CM37" s="12">
        <v>9.0684429712282988</v>
      </c>
      <c r="CN37" s="12">
        <v>3.0382663686125571</v>
      </c>
      <c r="CO37" s="12">
        <v>6.5202142402198211</v>
      </c>
      <c r="CP37" s="12">
        <v>4.7348966343570629</v>
      </c>
      <c r="CQ37" s="12">
        <v>1.3811814237950601</v>
      </c>
      <c r="CR37" s="12">
        <v>5.0522320164471877</v>
      </c>
      <c r="CS37" s="12">
        <v>0</v>
      </c>
      <c r="CT37" s="6"/>
      <c r="CU37" s="34">
        <v>33</v>
      </c>
      <c r="CV37" s="45">
        <v>3.2717865948875535</v>
      </c>
      <c r="CW37" s="25">
        <v>2.1916356644709931</v>
      </c>
      <c r="CX37" s="25">
        <v>2.6234122165994829</v>
      </c>
      <c r="CY37" s="25">
        <v>5.0522320164471877</v>
      </c>
      <c r="CZ37" s="26">
        <v>0</v>
      </c>
      <c r="DC37" s="7">
        <v>15.052232016447189</v>
      </c>
      <c r="DD37">
        <v>22.623412216599483</v>
      </c>
      <c r="DE37">
        <v>32.191635664470994</v>
      </c>
    </row>
    <row r="38" spans="1:123">
      <c r="A38">
        <v>34</v>
      </c>
      <c r="M38" s="19">
        <v>3.9408866995073892</v>
      </c>
      <c r="N38" s="19">
        <v>1.1443511765515342</v>
      </c>
      <c r="O38" s="19">
        <v>1.887400451134742</v>
      </c>
      <c r="P38" s="19">
        <v>1.8790695830566595</v>
      </c>
      <c r="Q38" s="19">
        <v>3.533610945865556</v>
      </c>
      <c r="R38" s="19">
        <v>7.9365079365079376</v>
      </c>
      <c r="S38" s="19">
        <v>6.0836501901140707</v>
      </c>
      <c r="T38" s="19"/>
      <c r="U38" s="19">
        <v>1.2824886324871212</v>
      </c>
      <c r="V38" s="19">
        <v>6.3348416289592757</v>
      </c>
      <c r="W38" s="19">
        <v>1.2250756907034492</v>
      </c>
      <c r="X38" s="19">
        <v>1.9532931251503123</v>
      </c>
      <c r="Y38" s="19">
        <v>7.5630252100840334</v>
      </c>
      <c r="Z38" s="19">
        <v>3.3292231812577064</v>
      </c>
      <c r="AA38" s="17">
        <v>6.3218390804597711</v>
      </c>
      <c r="AB38" s="17">
        <v>9.0452261306532673</v>
      </c>
      <c r="AC38" s="17">
        <v>5.7324840764331215</v>
      </c>
      <c r="AD38" s="17">
        <v>6.395348837209303</v>
      </c>
      <c r="AE38" s="17"/>
      <c r="AF38" s="17">
        <v>18</v>
      </c>
      <c r="AG38" s="17">
        <v>6.0810810810810816</v>
      </c>
      <c r="AH38" s="17">
        <v>4.1237113402061851</v>
      </c>
      <c r="AI38" s="17">
        <v>12.413793103448276</v>
      </c>
      <c r="AJ38" s="17"/>
      <c r="AK38" s="17"/>
      <c r="AL38" s="17">
        <v>10.576923076923077</v>
      </c>
      <c r="AM38" s="17">
        <v>3.8277511961722488</v>
      </c>
      <c r="AN38" s="17"/>
      <c r="AO38" s="17">
        <v>6.25</v>
      </c>
      <c r="AP38" s="17">
        <v>5.6818181818181817</v>
      </c>
      <c r="AQ38" s="17">
        <v>0.5617977528089888</v>
      </c>
      <c r="AR38" s="17">
        <v>0</v>
      </c>
      <c r="AS38" s="17">
        <v>0.79575596816976124</v>
      </c>
      <c r="AT38" s="17">
        <v>5.3061224489795915</v>
      </c>
      <c r="AU38" s="17">
        <v>2.4137931034482758</v>
      </c>
      <c r="AV38" s="17"/>
      <c r="AW38" s="17">
        <v>5.2845528455284558</v>
      </c>
      <c r="AX38" s="17">
        <v>8.5227272727272716</v>
      </c>
      <c r="AY38" s="17">
        <v>4.8611111111111116</v>
      </c>
      <c r="AZ38" s="17">
        <v>5.8139534883720927</v>
      </c>
      <c r="BA38" s="17">
        <v>4.3165467625899279</v>
      </c>
      <c r="BB38" s="17">
        <v>6.3829787234042552</v>
      </c>
      <c r="BC38" s="17">
        <v>7.3359073359073363</v>
      </c>
      <c r="BD38" s="17">
        <v>3.0303030303030303</v>
      </c>
      <c r="BE38" s="17">
        <v>4.1958041958041958</v>
      </c>
      <c r="BF38" s="17">
        <v>0.86956521739130432</v>
      </c>
      <c r="BG38" s="17">
        <v>3.5532994923857872</v>
      </c>
      <c r="BH38" s="17">
        <v>1.5337423312883436</v>
      </c>
      <c r="BI38" s="17">
        <v>2.8169014084507045</v>
      </c>
      <c r="BJ38" s="17">
        <v>4.032258064516129</v>
      </c>
      <c r="BK38" s="17">
        <v>7.0866141732283463</v>
      </c>
      <c r="BL38" s="17">
        <v>7.3529411764705888</v>
      </c>
      <c r="BM38" s="65">
        <v>0.5</v>
      </c>
      <c r="BN38" s="65">
        <v>0</v>
      </c>
      <c r="BO38" s="65">
        <v>0</v>
      </c>
      <c r="BP38" s="65">
        <v>7.3619631901840492</v>
      </c>
      <c r="BQ38" s="65">
        <v>6.8181818181818175</v>
      </c>
      <c r="BR38" s="65">
        <v>0</v>
      </c>
      <c r="BS38" s="65">
        <v>0</v>
      </c>
      <c r="BT38" s="65">
        <v>0</v>
      </c>
      <c r="BU38" s="65">
        <v>0</v>
      </c>
      <c r="BV38" s="65">
        <v>0</v>
      </c>
      <c r="BW38" s="65">
        <v>0.79365079365079361</v>
      </c>
      <c r="BX38" s="65">
        <v>1.6528925619834711</v>
      </c>
      <c r="BY38" s="10">
        <v>0</v>
      </c>
      <c r="BZ38" s="10">
        <v>0</v>
      </c>
      <c r="CA38" s="10"/>
      <c r="CB38" s="6"/>
      <c r="CC38" s="12"/>
      <c r="CD38" s="12"/>
      <c r="CE38" s="12">
        <v>2.3623433438756147</v>
      </c>
      <c r="CF38" s="12">
        <v>6.6563274511192141</v>
      </c>
      <c r="CG38" s="12">
        <v>6.4867267042030594</v>
      </c>
      <c r="CH38" s="12">
        <v>2.7704340163031507</v>
      </c>
      <c r="CI38" s="12">
        <v>1.0726203380117203</v>
      </c>
      <c r="CJ38" s="12">
        <v>6.2735786160475477</v>
      </c>
      <c r="CK38" s="12">
        <v>1.7977590205072553</v>
      </c>
      <c r="CL38" s="12">
        <v>3.1277841515261509</v>
      </c>
      <c r="CM38" s="12">
        <v>5.5279034292741889</v>
      </c>
      <c r="CN38" s="12">
        <v>2.9887821270435038</v>
      </c>
      <c r="CO38" s="12">
        <v>5.8036594700947228</v>
      </c>
      <c r="CP38" s="12">
        <v>3.4221592281144879</v>
      </c>
      <c r="CQ38" s="12">
        <v>0.40775722593904412</v>
      </c>
      <c r="CR38" s="12">
        <v>3.645360514636121</v>
      </c>
      <c r="CS38" s="12">
        <v>0</v>
      </c>
      <c r="CT38" s="6"/>
      <c r="CU38" s="34">
        <v>34</v>
      </c>
      <c r="CV38" s="45">
        <v>3.2157398116912512</v>
      </c>
      <c r="CW38" s="25">
        <v>2.3623433438756147</v>
      </c>
      <c r="CX38" s="25">
        <v>3.1277841515261509</v>
      </c>
      <c r="CY38" s="25">
        <v>3.645360514636121</v>
      </c>
      <c r="CZ38" s="26">
        <v>0</v>
      </c>
      <c r="DC38" s="7">
        <v>13.645360514636121</v>
      </c>
      <c r="DD38">
        <v>23.12778415152615</v>
      </c>
      <c r="DE38">
        <v>32.362343343875615</v>
      </c>
    </row>
    <row r="39" spans="1:123">
      <c r="A39">
        <v>35</v>
      </c>
      <c r="M39" s="19">
        <v>2.4630541871921183</v>
      </c>
      <c r="N39" s="19">
        <v>1.7211504059446814</v>
      </c>
      <c r="O39" s="19">
        <v>3.4180361828476733</v>
      </c>
      <c r="P39" s="19">
        <v>1.2527130553711063</v>
      </c>
      <c r="Q39" s="19">
        <v>7.0862581796549682</v>
      </c>
      <c r="R39" s="19">
        <v>9.5238095238095255</v>
      </c>
      <c r="S39" s="19">
        <v>7.6045627376425866</v>
      </c>
      <c r="T39" s="19"/>
      <c r="U39" s="19">
        <v>1.9289147209831552</v>
      </c>
      <c r="V39" s="19">
        <v>3.6199095022624439</v>
      </c>
      <c r="W39" s="19">
        <v>1.8425633368256928</v>
      </c>
      <c r="X39" s="19">
        <v>2.2108462146317396</v>
      </c>
      <c r="Y39" s="19">
        <v>8.4033613445378155</v>
      </c>
      <c r="Z39" s="19">
        <v>6.6763815715726942</v>
      </c>
      <c r="AA39" s="17">
        <v>9.1954022988505741</v>
      </c>
      <c r="AB39" s="17">
        <v>9.0452261306532673</v>
      </c>
      <c r="AC39" s="17">
        <v>5.7324840764331215</v>
      </c>
      <c r="AD39" s="17">
        <v>12.209302325581394</v>
      </c>
      <c r="AE39" s="17"/>
      <c r="AF39" s="17">
        <v>6</v>
      </c>
      <c r="AG39" s="17">
        <v>3.3783783783783785</v>
      </c>
      <c r="AH39" s="17">
        <v>8.2474226804123703</v>
      </c>
      <c r="AI39" s="17">
        <v>5.5172413793103452</v>
      </c>
      <c r="AJ39" s="17"/>
      <c r="AK39" s="17"/>
      <c r="AL39" s="17">
        <v>8.6538461538461533</v>
      </c>
      <c r="AM39" s="17">
        <v>2.3923444976076556</v>
      </c>
      <c r="AN39" s="17"/>
      <c r="AO39" s="17">
        <v>3.9772727272727271</v>
      </c>
      <c r="AP39" s="17">
        <v>0.75757575757575757</v>
      </c>
      <c r="AQ39" s="17">
        <v>2.5280898876404492</v>
      </c>
      <c r="AR39" s="17">
        <v>1.7241379310344827</v>
      </c>
      <c r="AS39" s="17">
        <v>0.79575596816976124</v>
      </c>
      <c r="AT39" s="17">
        <v>6.1224489795918364</v>
      </c>
      <c r="AU39" s="17">
        <v>3.103448275862069</v>
      </c>
      <c r="AV39" s="17"/>
      <c r="AW39" s="17">
        <v>6.0975609756097562</v>
      </c>
      <c r="AX39" s="17">
        <v>9.6590909090909083</v>
      </c>
      <c r="AY39" s="17">
        <v>7.6388888888888893</v>
      </c>
      <c r="AZ39" s="17">
        <v>8.1395348837209305</v>
      </c>
      <c r="BA39" s="17">
        <v>2.1582733812949639</v>
      </c>
      <c r="BB39" s="17">
        <v>5.1063829787234036</v>
      </c>
      <c r="BC39" s="17">
        <v>5.019305019305019</v>
      </c>
      <c r="BD39" s="17">
        <v>2.4242424242424243</v>
      </c>
      <c r="BE39" s="17">
        <v>4.1958041958041958</v>
      </c>
      <c r="BF39" s="17">
        <v>0.43478260869565216</v>
      </c>
      <c r="BG39" s="17">
        <v>6.091370558375635</v>
      </c>
      <c r="BH39" s="17">
        <v>0.30674846625766872</v>
      </c>
      <c r="BI39" s="17">
        <v>3.286384976525822</v>
      </c>
      <c r="BJ39" s="17">
        <v>2.0161290322580645</v>
      </c>
      <c r="BK39" s="17">
        <v>2.3622047244094486</v>
      </c>
      <c r="BL39" s="17">
        <v>5.3921568627450984</v>
      </c>
      <c r="BM39" s="65">
        <v>1</v>
      </c>
      <c r="BN39" s="65">
        <v>0</v>
      </c>
      <c r="BO39" s="65">
        <v>0</v>
      </c>
      <c r="BP39" s="65">
        <v>6.7484662576687118</v>
      </c>
      <c r="BQ39" s="65">
        <v>6.0606060606060606</v>
      </c>
      <c r="BR39" s="65">
        <v>1.8518518518518516</v>
      </c>
      <c r="BS39" s="65">
        <v>0</v>
      </c>
      <c r="BT39" s="65">
        <v>0</v>
      </c>
      <c r="BU39" s="65">
        <v>0</v>
      </c>
      <c r="BV39" s="65">
        <v>0</v>
      </c>
      <c r="BW39" s="65">
        <v>0</v>
      </c>
      <c r="BX39" s="65">
        <v>0</v>
      </c>
      <c r="BY39" s="10">
        <v>0</v>
      </c>
      <c r="BZ39" s="10">
        <v>0</v>
      </c>
      <c r="CA39" s="10"/>
      <c r="CB39" s="6"/>
      <c r="CC39" s="12"/>
      <c r="CD39" s="12"/>
      <c r="CE39" s="12">
        <v>2.8367498716575219</v>
      </c>
      <c r="CF39" s="12">
        <v>8.1637427161096223</v>
      </c>
      <c r="CG39" s="12">
        <v>6.7700413506862223</v>
      </c>
      <c r="CH39" s="12">
        <v>1.7643386942792099</v>
      </c>
      <c r="CI39" s="12">
        <v>1.5080741176605468</v>
      </c>
      <c r="CJ39" s="12">
        <v>7.7659100154330396</v>
      </c>
      <c r="CK39" s="12">
        <v>1.7483386974816959</v>
      </c>
      <c r="CL39" s="12">
        <v>3.1727440633983925</v>
      </c>
      <c r="CM39" s="12">
        <v>3.8864755590978426</v>
      </c>
      <c r="CN39" s="12">
        <v>2.0445803475774937</v>
      </c>
      <c r="CO39" s="12">
        <v>3.8629530356731707</v>
      </c>
      <c r="CP39" s="12">
        <v>2.3689966993816083</v>
      </c>
      <c r="CQ39" s="12">
        <v>0</v>
      </c>
      <c r="CR39" s="12">
        <v>2.6866377392108749</v>
      </c>
      <c r="CS39" s="12">
        <v>0</v>
      </c>
      <c r="CT39" s="6"/>
      <c r="CU39" s="34">
        <v>35</v>
      </c>
      <c r="CV39" s="45">
        <v>3.0111506051252364</v>
      </c>
      <c r="CW39" s="25">
        <v>2.8367498716575219</v>
      </c>
      <c r="CX39" s="25">
        <v>3.1727440633983925</v>
      </c>
      <c r="CY39" s="25">
        <v>2.6866377392108749</v>
      </c>
      <c r="CZ39" s="26">
        <v>0</v>
      </c>
      <c r="DC39" s="7">
        <v>12.686637739210875</v>
      </c>
      <c r="DD39">
        <v>23.172744063398394</v>
      </c>
      <c r="DE39">
        <v>32.836749871657524</v>
      </c>
    </row>
    <row r="40" spans="1:123">
      <c r="A40">
        <v>36</v>
      </c>
      <c r="M40" s="19">
        <v>1.4778325123152709</v>
      </c>
      <c r="N40" s="19">
        <v>1.6047887711572864</v>
      </c>
      <c r="O40" s="19">
        <v>6.8544860286332456</v>
      </c>
      <c r="P40" s="19">
        <v>1.8790695830566595</v>
      </c>
      <c r="Q40" s="19">
        <v>9.3991671624033302</v>
      </c>
      <c r="R40" s="19">
        <v>13.888888888888893</v>
      </c>
      <c r="S40" s="19">
        <v>9.1254752851711043</v>
      </c>
      <c r="T40" s="19"/>
      <c r="U40" s="19">
        <v>1.7985067859625792</v>
      </c>
      <c r="V40" s="19">
        <v>2.2624434389140271</v>
      </c>
      <c r="W40" s="19">
        <v>1.7179933507676319</v>
      </c>
      <c r="X40" s="19">
        <v>1.6581346609738046</v>
      </c>
      <c r="Y40" s="19">
        <v>9.2436974789915975</v>
      </c>
      <c r="Z40" s="19">
        <v>9.3375182154467016</v>
      </c>
      <c r="AA40" s="17">
        <v>5.1724137931034484</v>
      </c>
      <c r="AB40" s="17">
        <v>10.050251256281408</v>
      </c>
      <c r="AC40" s="17">
        <v>7.6433121019108281</v>
      </c>
      <c r="AD40" s="17">
        <v>12.209302325581394</v>
      </c>
      <c r="AE40" s="17"/>
      <c r="AF40" s="17">
        <v>7.0000000000000009</v>
      </c>
      <c r="AG40" s="17">
        <v>4.7297297297297298</v>
      </c>
      <c r="AH40" s="17">
        <v>11.340206185567011</v>
      </c>
      <c r="AI40" s="17">
        <v>6.2068965517241379</v>
      </c>
      <c r="AJ40" s="17"/>
      <c r="AK40" s="17"/>
      <c r="AL40" s="17">
        <v>15.384615384615385</v>
      </c>
      <c r="AM40" s="17">
        <v>1.4354066985645932</v>
      </c>
      <c r="AN40" s="17"/>
      <c r="AO40" s="17">
        <v>5.6818181818181817</v>
      </c>
      <c r="AP40" s="17">
        <v>2.6515151515151514</v>
      </c>
      <c r="AQ40" s="17">
        <v>0.84269662921348309</v>
      </c>
      <c r="AR40" s="17">
        <v>1.4367816091954022</v>
      </c>
      <c r="AS40" s="17">
        <v>0.2652519893899204</v>
      </c>
      <c r="AT40" s="17">
        <v>3.6734693877551026</v>
      </c>
      <c r="AU40" s="17">
        <v>0.68965517241379315</v>
      </c>
      <c r="AV40" s="17"/>
      <c r="AW40" s="17">
        <v>2.0325203252032518</v>
      </c>
      <c r="AX40" s="17">
        <v>5.6818181818181817</v>
      </c>
      <c r="AY40" s="17">
        <v>10.416666666666668</v>
      </c>
      <c r="AZ40" s="17">
        <v>5.8139534883720927</v>
      </c>
      <c r="BA40" s="17">
        <v>1.4388489208633095</v>
      </c>
      <c r="BB40" s="17">
        <v>2.9787234042553195</v>
      </c>
      <c r="BC40" s="17">
        <v>4.2471042471042466</v>
      </c>
      <c r="BD40" s="17">
        <v>0.30303030303030304</v>
      </c>
      <c r="BE40" s="17">
        <v>3.1468531468531471</v>
      </c>
      <c r="BF40" s="17">
        <v>0</v>
      </c>
      <c r="BG40" s="17">
        <v>7.1065989847715745</v>
      </c>
      <c r="BH40" s="17">
        <v>0.61349693251533743</v>
      </c>
      <c r="BI40" s="17">
        <v>1.4084507042253522</v>
      </c>
      <c r="BJ40" s="17">
        <v>2.82258064516129</v>
      </c>
      <c r="BK40" s="17">
        <v>1.5748031496062991</v>
      </c>
      <c r="BL40" s="17">
        <v>2.4509803921568629</v>
      </c>
      <c r="BM40" s="65">
        <v>0</v>
      </c>
      <c r="BN40" s="65">
        <v>0</v>
      </c>
      <c r="BO40" s="65">
        <v>0</v>
      </c>
      <c r="BP40" s="65">
        <v>4.9079754601226995</v>
      </c>
      <c r="BQ40" s="65">
        <v>3.7878787878787881</v>
      </c>
      <c r="BR40" s="65">
        <v>1.8518518518518516</v>
      </c>
      <c r="BS40" s="65">
        <v>0</v>
      </c>
      <c r="BT40" s="65">
        <v>0</v>
      </c>
      <c r="BU40" s="65">
        <v>0</v>
      </c>
      <c r="BV40" s="65">
        <v>0</v>
      </c>
      <c r="BW40" s="65">
        <v>0</v>
      </c>
      <c r="BX40" s="65">
        <v>0.82644628099173556</v>
      </c>
      <c r="BY40" s="10">
        <v>0</v>
      </c>
      <c r="BZ40" s="10">
        <v>0</v>
      </c>
      <c r="CA40" s="10"/>
      <c r="CB40" s="6"/>
      <c r="CC40" s="12"/>
      <c r="CD40" s="12"/>
      <c r="CE40" s="12">
        <v>3.4505735913511328</v>
      </c>
      <c r="CF40" s="12">
        <v>8.7464876551662787</v>
      </c>
      <c r="CG40" s="12">
        <v>7.602368564698172</v>
      </c>
      <c r="CH40" s="12">
        <v>1.6229712858926342</v>
      </c>
      <c r="CI40" s="12">
        <v>0.68169914108166485</v>
      </c>
      <c r="CJ40" s="12">
        <v>4.8212784525500458</v>
      </c>
      <c r="CK40" s="12">
        <v>1.1043049625081856</v>
      </c>
      <c r="CL40" s="12">
        <v>2.9474799376574783</v>
      </c>
      <c r="CM40" s="12">
        <v>2.3415339628517287</v>
      </c>
      <c r="CN40" s="12">
        <v>1.1919971622529921</v>
      </c>
      <c r="CO40" s="12">
        <v>2.1121039725893014</v>
      </c>
      <c r="CP40" s="12">
        <v>1.3962044700805416</v>
      </c>
      <c r="CQ40" s="12">
        <v>0.13774104683195593</v>
      </c>
      <c r="CR40" s="12">
        <v>1.6589264768116183</v>
      </c>
      <c r="CS40" s="12">
        <v>0</v>
      </c>
      <c r="CT40" s="6"/>
      <c r="CU40" s="34">
        <v>36</v>
      </c>
      <c r="CV40" s="45">
        <v>2.6230751355110695</v>
      </c>
      <c r="CW40" s="25">
        <v>3.4505735913511328</v>
      </c>
      <c r="CX40" s="25">
        <v>2.9474799376574783</v>
      </c>
      <c r="CY40" s="25">
        <v>1.6589264768116183</v>
      </c>
      <c r="CZ40" s="26">
        <v>0</v>
      </c>
      <c r="DC40" s="7">
        <v>11.658926476811619</v>
      </c>
      <c r="DD40">
        <v>22.947479937657477</v>
      </c>
      <c r="DE40">
        <v>33.45057359135113</v>
      </c>
    </row>
    <row r="41" spans="1:123">
      <c r="A41">
        <v>37</v>
      </c>
      <c r="M41" s="19">
        <v>0.49261083743842365</v>
      </c>
      <c r="N41" s="19">
        <v>1.9496353378285396</v>
      </c>
      <c r="O41" s="19">
        <v>9.0917460755880857</v>
      </c>
      <c r="P41" s="19">
        <v>2.5054261107422127</v>
      </c>
      <c r="Q41" s="19">
        <v>11.279000594883998</v>
      </c>
      <c r="R41" s="19">
        <v>10.912698412698415</v>
      </c>
      <c r="S41" s="19">
        <v>13.307984790874528</v>
      </c>
      <c r="T41" s="19"/>
      <c r="U41" s="19">
        <v>2.1849806331262061</v>
      </c>
      <c r="V41" s="19">
        <v>1.3574660633484164</v>
      </c>
      <c r="W41" s="19">
        <v>2.0871659915688392</v>
      </c>
      <c r="X41" s="19">
        <v>1.6581346609738046</v>
      </c>
      <c r="Y41" s="19">
        <v>13.445378151260504</v>
      </c>
      <c r="Z41" s="19">
        <v>11.344019728729963</v>
      </c>
      <c r="AA41" s="17">
        <v>17.816091954022991</v>
      </c>
      <c r="AB41" s="17">
        <v>8.0402010050251249</v>
      </c>
      <c r="AC41" s="17">
        <v>1.2738853503184715</v>
      </c>
      <c r="AD41" s="17">
        <v>11.627906976744185</v>
      </c>
      <c r="AE41" s="17"/>
      <c r="AF41" s="17">
        <v>9</v>
      </c>
      <c r="AG41" s="17">
        <v>2.0270270270270272</v>
      </c>
      <c r="AH41" s="17">
        <v>13.402061855670103</v>
      </c>
      <c r="AI41" s="17">
        <v>4.8275862068965516</v>
      </c>
      <c r="AJ41" s="17"/>
      <c r="AK41" s="17"/>
      <c r="AL41" s="17">
        <v>7.6923076923076925</v>
      </c>
      <c r="AM41" s="17">
        <v>0.4784688995215311</v>
      </c>
      <c r="AN41" s="17"/>
      <c r="AO41" s="17">
        <v>3.4090909090909087</v>
      </c>
      <c r="AP41" s="17">
        <v>0</v>
      </c>
      <c r="AQ41" s="17">
        <v>1.4044943820224718</v>
      </c>
      <c r="AR41" s="17">
        <v>0</v>
      </c>
      <c r="AS41" s="17">
        <v>0.2652519893899204</v>
      </c>
      <c r="AT41" s="17">
        <v>4.8979591836734695</v>
      </c>
      <c r="AU41" s="17">
        <v>1.0344827586206897</v>
      </c>
      <c r="AV41" s="17"/>
      <c r="AW41" s="17">
        <v>4.0650406504065035</v>
      </c>
      <c r="AX41" s="17">
        <v>4.5454545454545459</v>
      </c>
      <c r="AY41" s="17">
        <v>7.6388888888888893</v>
      </c>
      <c r="AZ41" s="17">
        <v>7.5581395348837201</v>
      </c>
      <c r="BA41" s="17">
        <v>1.4388489208633095</v>
      </c>
      <c r="BB41" s="17">
        <v>3.8297872340425529</v>
      </c>
      <c r="BC41" s="17">
        <v>2.3166023166023164</v>
      </c>
      <c r="BD41" s="17">
        <v>1.2121212121212122</v>
      </c>
      <c r="BE41" s="17">
        <v>1.048951048951049</v>
      </c>
      <c r="BF41" s="17">
        <v>0</v>
      </c>
      <c r="BG41" s="17">
        <v>6.5989847715736047</v>
      </c>
      <c r="BH41" s="17">
        <v>0</v>
      </c>
      <c r="BI41" s="17">
        <v>2.3474178403755865</v>
      </c>
      <c r="BJ41" s="17">
        <v>1.6129032258064515</v>
      </c>
      <c r="BK41" s="17">
        <v>1.9685039370078741</v>
      </c>
      <c r="BL41" s="17">
        <v>3.4313725490196081</v>
      </c>
      <c r="BM41" s="65">
        <v>0</v>
      </c>
      <c r="BN41" s="65">
        <v>0</v>
      </c>
      <c r="BO41" s="65">
        <v>0</v>
      </c>
      <c r="BP41" s="65">
        <v>1.8404907975460123</v>
      </c>
      <c r="BQ41" s="65">
        <v>3.7878787878787881</v>
      </c>
      <c r="BR41" s="65">
        <v>0</v>
      </c>
      <c r="BS41" s="65">
        <v>0</v>
      </c>
      <c r="BT41" s="65">
        <v>0</v>
      </c>
      <c r="BU41" s="65">
        <v>0</v>
      </c>
      <c r="BV41" s="65">
        <v>0</v>
      </c>
      <c r="BW41" s="65">
        <v>0.79365079365079361</v>
      </c>
      <c r="BX41" s="65">
        <v>0</v>
      </c>
      <c r="BY41" s="10">
        <v>0</v>
      </c>
      <c r="BZ41" s="10">
        <v>0</v>
      </c>
      <c r="CA41" s="10"/>
      <c r="CB41" s="6"/>
      <c r="CC41" s="12"/>
      <c r="CD41" s="12"/>
      <c r="CE41" s="12">
        <v>4.0089804577458086</v>
      </c>
      <c r="CF41" s="12">
        <v>7.2287616177203731</v>
      </c>
      <c r="CG41" s="12">
        <v>6.2204231043803357</v>
      </c>
      <c r="CH41" s="12">
        <v>0.79863406036571916</v>
      </c>
      <c r="CI41" s="12">
        <v>0.64457059401705508</v>
      </c>
      <c r="CJ41" s="12">
        <v>5.4736212483208817</v>
      </c>
      <c r="CK41" s="12">
        <v>0.80175678821397078</v>
      </c>
      <c r="CL41" s="12">
        <v>2.3387608503589199</v>
      </c>
      <c r="CM41" s="12">
        <v>2.840433449278728</v>
      </c>
      <c r="CN41" s="12">
        <v>0.8673077537908408</v>
      </c>
      <c r="CO41" s="12">
        <v>2.6501892673612586</v>
      </c>
      <c r="CP41" s="12">
        <v>1.5038132439062248</v>
      </c>
      <c r="CQ41" s="12">
        <v>0.13227513227513227</v>
      </c>
      <c r="CR41" s="12">
        <v>1.5705714156017525</v>
      </c>
      <c r="CS41" s="12">
        <v>0</v>
      </c>
      <c r="CT41" s="6"/>
      <c r="CU41" s="34">
        <v>37</v>
      </c>
      <c r="CV41" s="45">
        <v>2.2466086798608922</v>
      </c>
      <c r="CW41" s="25">
        <v>4.0089804577458086</v>
      </c>
      <c r="CX41" s="25">
        <v>2.3387608503589199</v>
      </c>
      <c r="CY41" s="25">
        <v>1.5705714156017525</v>
      </c>
      <c r="CZ41" s="26">
        <v>0</v>
      </c>
      <c r="DC41" s="7">
        <v>11.570571415601753</v>
      </c>
      <c r="DD41">
        <v>22.33876085035892</v>
      </c>
      <c r="DE41">
        <v>34.008980457745807</v>
      </c>
    </row>
    <row r="42" spans="1:123">
      <c r="A42">
        <v>38</v>
      </c>
      <c r="M42" s="19">
        <v>0</v>
      </c>
      <c r="N42" s="19">
        <v>2.0767854685564879</v>
      </c>
      <c r="O42" s="19">
        <v>10.910095290705703</v>
      </c>
      <c r="P42" s="19">
        <v>3.1317826384277661</v>
      </c>
      <c r="Q42" s="19">
        <v>13.158834027364662</v>
      </c>
      <c r="R42" s="19">
        <v>9.9206349206349227</v>
      </c>
      <c r="S42" s="19">
        <v>10.456273764258556</v>
      </c>
      <c r="T42" s="19"/>
      <c r="U42" s="19">
        <v>2.32747937006922</v>
      </c>
      <c r="V42" s="19">
        <v>0.45248868778280549</v>
      </c>
      <c r="W42" s="19">
        <v>2.2232855127581117</v>
      </c>
      <c r="X42" s="19">
        <v>1.1054231073158698</v>
      </c>
      <c r="Y42" s="19">
        <v>11.76470588235294</v>
      </c>
      <c r="Z42" s="19">
        <v>14.168815155251657</v>
      </c>
      <c r="AA42" s="17">
        <v>13.218390804597702</v>
      </c>
      <c r="AB42" s="17">
        <v>5.025125628140704</v>
      </c>
      <c r="AC42" s="17">
        <v>3.1847133757961785</v>
      </c>
      <c r="AD42" s="17">
        <v>8.1395348837209305</v>
      </c>
      <c r="AE42" s="17"/>
      <c r="AF42" s="17">
        <v>8</v>
      </c>
      <c r="AG42" s="17">
        <v>4.0540540540540544</v>
      </c>
      <c r="AH42" s="17">
        <v>16.494845360824741</v>
      </c>
      <c r="AI42" s="17">
        <v>2.7586206896551726</v>
      </c>
      <c r="AJ42" s="17"/>
      <c r="AK42" s="17"/>
      <c r="AL42" s="17">
        <v>9.6153846153846168</v>
      </c>
      <c r="AM42" s="17">
        <v>0</v>
      </c>
      <c r="AN42" s="17"/>
      <c r="AO42" s="17">
        <v>2.8409090909090908</v>
      </c>
      <c r="AP42" s="17">
        <v>1.1363636363636365</v>
      </c>
      <c r="AQ42" s="17">
        <v>0.2808988764044944</v>
      </c>
      <c r="AR42" s="17">
        <v>0.86206896551724133</v>
      </c>
      <c r="AS42" s="17">
        <v>0.2652519893899204</v>
      </c>
      <c r="AT42" s="17">
        <v>5.7142857142857144</v>
      </c>
      <c r="AU42" s="17">
        <v>0</v>
      </c>
      <c r="AV42" s="17"/>
      <c r="AW42" s="17">
        <v>2.0325203252032518</v>
      </c>
      <c r="AX42" s="17">
        <v>2.2727272727272729</v>
      </c>
      <c r="AY42" s="17">
        <v>7.6388888888888893</v>
      </c>
      <c r="AZ42" s="17">
        <v>4.6511627906976747</v>
      </c>
      <c r="BA42" s="17">
        <v>0.35971223021582738</v>
      </c>
      <c r="BB42" s="17">
        <v>2.1276595744680851</v>
      </c>
      <c r="BC42" s="17">
        <v>2.3166023166023164</v>
      </c>
      <c r="BD42" s="17">
        <v>0.30303030303030304</v>
      </c>
      <c r="BE42" s="17">
        <v>2.0979020979020979</v>
      </c>
      <c r="BF42" s="17">
        <v>0</v>
      </c>
      <c r="BG42" s="17">
        <v>5.5837563451776653</v>
      </c>
      <c r="BH42" s="17">
        <v>0</v>
      </c>
      <c r="BI42" s="17">
        <v>2.3474178403755865</v>
      </c>
      <c r="BJ42" s="17">
        <v>2.0161290322580645</v>
      </c>
      <c r="BK42" s="17">
        <v>0.78740157480314954</v>
      </c>
      <c r="BL42" s="17">
        <v>1.9607843137254901</v>
      </c>
      <c r="BM42" s="65">
        <v>0</v>
      </c>
      <c r="BN42" s="65">
        <v>0</v>
      </c>
      <c r="BO42" s="65">
        <v>0</v>
      </c>
      <c r="BP42" s="65">
        <v>3.6809815950920246</v>
      </c>
      <c r="BQ42" s="65">
        <v>3.0303030303030303</v>
      </c>
      <c r="BR42" s="65">
        <v>0</v>
      </c>
      <c r="BS42" s="65">
        <v>0</v>
      </c>
      <c r="BT42" s="65">
        <v>0</v>
      </c>
      <c r="BU42" s="65">
        <v>0</v>
      </c>
      <c r="BV42" s="65">
        <v>0</v>
      </c>
      <c r="BW42" s="65">
        <v>0</v>
      </c>
      <c r="BX42" s="65">
        <v>0</v>
      </c>
      <c r="BY42" s="10">
        <v>0</v>
      </c>
      <c r="BZ42" s="10">
        <v>0</v>
      </c>
      <c r="CA42" s="10"/>
      <c r="CB42" s="6"/>
      <c r="CC42" s="12"/>
      <c r="CD42" s="12"/>
      <c r="CE42" s="12">
        <v>4.0129275564369946</v>
      </c>
      <c r="CF42" s="12">
        <v>5.1696492746705003</v>
      </c>
      <c r="CG42" s="12">
        <v>4.9153232764511126</v>
      </c>
      <c r="CH42" s="12">
        <v>0.64992289050451657</v>
      </c>
      <c r="CI42" s="12">
        <v>0.62671071764448261</v>
      </c>
      <c r="CJ42" s="12">
        <v>3.3218763981797035</v>
      </c>
      <c r="CK42" s="12">
        <v>0.68821331500307137</v>
      </c>
      <c r="CL42" s="12">
        <v>1.8872325575231794</v>
      </c>
      <c r="CM42" s="12">
        <v>1.396095156156806</v>
      </c>
      <c r="CN42" s="12">
        <v>0.62934886617560359</v>
      </c>
      <c r="CO42" s="12">
        <v>1.8376089929632373</v>
      </c>
      <c r="CP42" s="12">
        <v>0.85180900543016802</v>
      </c>
      <c r="CQ42" s="12">
        <v>0</v>
      </c>
      <c r="CR42" s="12">
        <v>1.0136155818729504</v>
      </c>
      <c r="CS42" s="12">
        <v>0</v>
      </c>
      <c r="CT42" s="6"/>
      <c r="CU42" s="34">
        <v>38</v>
      </c>
      <c r="CV42" s="45">
        <v>1.7992884133693974</v>
      </c>
      <c r="CW42" s="25">
        <v>4.0129275564369946</v>
      </c>
      <c r="CX42" s="25">
        <v>1.8872325575231794</v>
      </c>
      <c r="CY42" s="25">
        <v>1.0136155818729504</v>
      </c>
      <c r="CZ42" s="26">
        <v>0</v>
      </c>
      <c r="DC42" s="7">
        <v>11.013615581872951</v>
      </c>
      <c r="DD42">
        <v>21.887232557523181</v>
      </c>
      <c r="DE42">
        <v>34.012927556436992</v>
      </c>
    </row>
    <row r="43" spans="1:123">
      <c r="A43">
        <v>39</v>
      </c>
      <c r="M43" s="19">
        <v>0.49261083743842365</v>
      </c>
      <c r="N43" s="19">
        <v>1.7619925691482043</v>
      </c>
      <c r="O43" s="19">
        <v>12.728444505823319</v>
      </c>
      <c r="P43" s="19">
        <v>2.5054261107422127</v>
      </c>
      <c r="Q43" s="19">
        <v>9.3991671624033302</v>
      </c>
      <c r="R43" s="19">
        <v>7.9365079365079376</v>
      </c>
      <c r="S43" s="19">
        <v>9.5057034220532337</v>
      </c>
      <c r="T43" s="19"/>
      <c r="U43" s="19">
        <v>1.9746870425466685</v>
      </c>
      <c r="V43" s="19">
        <v>0</v>
      </c>
      <c r="W43" s="19">
        <v>1.8862865769652775</v>
      </c>
      <c r="X43" s="19">
        <v>1.6581346609738046</v>
      </c>
      <c r="Y43" s="19">
        <v>8.4033613445378155</v>
      </c>
      <c r="Z43" s="19">
        <v>10.25221387736801</v>
      </c>
      <c r="AA43" s="17">
        <v>8.6206896551724146</v>
      </c>
      <c r="AB43" s="17">
        <v>3.5175879396984926</v>
      </c>
      <c r="AC43" s="17">
        <v>1.910828025477707</v>
      </c>
      <c r="AD43" s="17">
        <v>6.395348837209303</v>
      </c>
      <c r="AE43" s="17"/>
      <c r="AF43" s="17">
        <v>7.0000000000000009</v>
      </c>
      <c r="AG43" s="17">
        <v>2.0270270270270272</v>
      </c>
      <c r="AH43" s="17">
        <v>6.1855670103092786</v>
      </c>
      <c r="AI43" s="17">
        <v>2.0689655172413794</v>
      </c>
      <c r="AJ43" s="17"/>
      <c r="AK43" s="17"/>
      <c r="AL43" s="17">
        <v>9.6153846153846168</v>
      </c>
      <c r="AM43" s="17">
        <v>0.4784688995215311</v>
      </c>
      <c r="AN43" s="17"/>
      <c r="AO43" s="17">
        <v>1.1363636363636365</v>
      </c>
      <c r="AP43" s="17">
        <v>0.75757575757575757</v>
      </c>
      <c r="AQ43" s="17">
        <v>0.2808988764044944</v>
      </c>
      <c r="AR43" s="17">
        <v>0.86206896551724133</v>
      </c>
      <c r="AS43" s="17">
        <v>0</v>
      </c>
      <c r="AT43" s="17">
        <v>1.2244897959183674</v>
      </c>
      <c r="AU43" s="17">
        <v>0</v>
      </c>
      <c r="AV43" s="17"/>
      <c r="AW43" s="17">
        <v>1.6260162601626018</v>
      </c>
      <c r="AX43" s="17">
        <v>3.4090909090909087</v>
      </c>
      <c r="AY43" s="17">
        <v>8.3333333333333321</v>
      </c>
      <c r="AZ43" s="17">
        <v>6.395348837209303</v>
      </c>
      <c r="BA43" s="17">
        <v>0.71942446043165476</v>
      </c>
      <c r="BB43" s="17">
        <v>1.2765957446808509</v>
      </c>
      <c r="BC43" s="17">
        <v>1.5444015444015444</v>
      </c>
      <c r="BD43" s="17">
        <v>2.1212121212121215</v>
      </c>
      <c r="BE43" s="17">
        <v>2.0979020979020979</v>
      </c>
      <c r="BF43" s="17">
        <v>0</v>
      </c>
      <c r="BG43" s="17">
        <v>4.5685279187817258</v>
      </c>
      <c r="BH43" s="17">
        <v>0.30674846625766872</v>
      </c>
      <c r="BI43" s="17">
        <v>3.286384976525822</v>
      </c>
      <c r="BJ43" s="17">
        <v>2.4193548387096775</v>
      </c>
      <c r="BK43" s="17">
        <v>1.1811023622047243</v>
      </c>
      <c r="BL43" s="17">
        <v>1.4705882352941175</v>
      </c>
      <c r="BM43" s="65">
        <v>0</v>
      </c>
      <c r="BN43" s="65">
        <v>0</v>
      </c>
      <c r="BO43" s="65">
        <v>0</v>
      </c>
      <c r="BP43" s="65">
        <v>3.0674846625766872</v>
      </c>
      <c r="BQ43" s="65">
        <v>2.2727272727272729</v>
      </c>
      <c r="BR43" s="65">
        <v>1.8518518518518516</v>
      </c>
      <c r="BS43" s="65">
        <v>0</v>
      </c>
      <c r="BT43" s="65">
        <v>0</v>
      </c>
      <c r="BU43" s="65">
        <v>0</v>
      </c>
      <c r="BV43" s="65">
        <v>0</v>
      </c>
      <c r="BW43" s="65">
        <v>0.79365079365079361</v>
      </c>
      <c r="BX43" s="65">
        <v>0</v>
      </c>
      <c r="BY43" s="10">
        <v>0</v>
      </c>
      <c r="BZ43" s="10">
        <v>0</v>
      </c>
      <c r="CA43" s="10"/>
      <c r="CB43" s="6"/>
      <c r="CC43" s="12"/>
      <c r="CD43" s="12"/>
      <c r="CE43" s="12">
        <v>3.3649347410966692</v>
      </c>
      <c r="CF43" s="12">
        <v>3.7141672287047305</v>
      </c>
      <c r="CG43" s="12">
        <v>3.4374880858881438</v>
      </c>
      <c r="CH43" s="12">
        <v>0.48652419769405897</v>
      </c>
      <c r="CI43" s="12">
        <v>0.21418218153672697</v>
      </c>
      <c r="CJ43" s="12">
        <v>4.0227925102622155</v>
      </c>
      <c r="CK43" s="12">
        <v>0.386106205592956</v>
      </c>
      <c r="CL43" s="12">
        <v>1.251630316420157</v>
      </c>
      <c r="CM43" s="12">
        <v>1.0460421098191146</v>
      </c>
      <c r="CN43" s="12">
        <v>1.2768813629930615</v>
      </c>
      <c r="CO43" s="12">
        <v>1.9610481425387656</v>
      </c>
      <c r="CP43" s="12">
        <v>0.9599816832718292</v>
      </c>
      <c r="CQ43" s="12">
        <v>0.13227513227513227</v>
      </c>
      <c r="CR43" s="12">
        <v>1.142309430817791</v>
      </c>
      <c r="CS43" s="12">
        <v>0</v>
      </c>
      <c r="CT43" s="6"/>
      <c r="CU43" s="34">
        <v>39</v>
      </c>
      <c r="CV43" s="45">
        <v>1.3770795797768105</v>
      </c>
      <c r="CW43" s="25">
        <v>3.3649347410966692</v>
      </c>
      <c r="CX43" s="25">
        <v>1.251630316420157</v>
      </c>
      <c r="CY43" s="25">
        <v>1.142309430817791</v>
      </c>
      <c r="CZ43" s="26">
        <v>0</v>
      </c>
      <c r="DC43" s="7">
        <v>11.142309430817791</v>
      </c>
      <c r="DD43">
        <v>21.251630316420158</v>
      </c>
      <c r="DE43">
        <v>33.364934741096668</v>
      </c>
      <c r="DS43" s="56"/>
    </row>
    <row r="44" spans="1:123">
      <c r="A44">
        <v>40</v>
      </c>
      <c r="M44" s="19">
        <v>0.49261083743842365</v>
      </c>
      <c r="N44" s="19">
        <v>1.2483831016925828</v>
      </c>
      <c r="O44" s="19">
        <v>9.0917460755880857</v>
      </c>
      <c r="P44" s="19">
        <v>1.2527130553711063</v>
      </c>
      <c r="Q44" s="19">
        <v>7.709696609161214</v>
      </c>
      <c r="R44" s="19">
        <v>6.3492063492063506</v>
      </c>
      <c r="S44" s="19">
        <v>7.6045627376425866</v>
      </c>
      <c r="T44" s="19"/>
      <c r="U44" s="19">
        <v>1.3990785081677686</v>
      </c>
      <c r="V44" s="19">
        <v>0.45248868778280549</v>
      </c>
      <c r="W44" s="19">
        <v>1.3364462080401267</v>
      </c>
      <c r="X44" s="19">
        <v>1.0144705731696273</v>
      </c>
      <c r="Y44" s="19">
        <v>7.5630252100840334</v>
      </c>
      <c r="Z44" s="19">
        <v>7.2637596681986345</v>
      </c>
      <c r="AA44" s="17">
        <v>6.3218390804597711</v>
      </c>
      <c r="AB44" s="17">
        <v>3.0150753768844218</v>
      </c>
      <c r="AC44" s="17">
        <v>7.0063694267515926</v>
      </c>
      <c r="AD44" s="17">
        <v>6.395348837209303</v>
      </c>
      <c r="AE44" s="17"/>
      <c r="AF44" s="17">
        <v>4</v>
      </c>
      <c r="AG44" s="17">
        <v>2.7027027027027026</v>
      </c>
      <c r="AH44" s="17">
        <v>5.1546391752577314</v>
      </c>
      <c r="AI44" s="17">
        <v>1.3793103448275863</v>
      </c>
      <c r="AJ44" s="17"/>
      <c r="AK44" s="17"/>
      <c r="AL44" s="17">
        <v>2.8846153846153846</v>
      </c>
      <c r="AM44" s="17">
        <v>0.4784688995215311</v>
      </c>
      <c r="AN44" s="17"/>
      <c r="AO44" s="17">
        <v>1.7045454545454544</v>
      </c>
      <c r="AP44" s="17">
        <v>0.37878787878787878</v>
      </c>
      <c r="AQ44" s="17">
        <v>0</v>
      </c>
      <c r="AR44" s="17">
        <v>0.57471264367816088</v>
      </c>
      <c r="AS44" s="17">
        <v>0</v>
      </c>
      <c r="AT44" s="17">
        <v>1.6326530612244898</v>
      </c>
      <c r="AU44" s="17">
        <v>0</v>
      </c>
      <c r="AV44" s="17"/>
      <c r="AW44" s="17">
        <v>2.4390243902439024</v>
      </c>
      <c r="AX44" s="17">
        <v>2.2727272727272729</v>
      </c>
      <c r="AY44" s="17">
        <v>7.6388888888888893</v>
      </c>
      <c r="AZ44" s="17">
        <v>4.6511627906976747</v>
      </c>
      <c r="BA44" s="17">
        <v>0</v>
      </c>
      <c r="BB44" s="17">
        <v>2.5531914893617018</v>
      </c>
      <c r="BC44" s="17">
        <v>1.1583011583011582</v>
      </c>
      <c r="BD44" s="17">
        <v>0.30303030303030304</v>
      </c>
      <c r="BE44" s="17">
        <v>0.69930069930069927</v>
      </c>
      <c r="BF44" s="17">
        <v>0</v>
      </c>
      <c r="BG44" s="17">
        <v>2.030456852791878</v>
      </c>
      <c r="BH44" s="17">
        <v>0.30674846625766872</v>
      </c>
      <c r="BI44" s="17">
        <v>5.164319248826291</v>
      </c>
      <c r="BJ44" s="17">
        <v>1.2096774193548387</v>
      </c>
      <c r="BK44" s="17">
        <v>0.39370078740157477</v>
      </c>
      <c r="BL44" s="17">
        <v>0.49019607843137253</v>
      </c>
      <c r="BM44" s="65">
        <v>0</v>
      </c>
      <c r="BN44" s="65">
        <v>0</v>
      </c>
      <c r="BO44" s="65">
        <v>0</v>
      </c>
      <c r="BP44" s="65">
        <v>0.61349693251533743</v>
      </c>
      <c r="BQ44" s="65">
        <v>3.7878787878787881</v>
      </c>
      <c r="BR44" s="65">
        <v>0</v>
      </c>
      <c r="BS44" s="65">
        <v>0</v>
      </c>
      <c r="BT44" s="65">
        <v>0</v>
      </c>
      <c r="BU44" s="65">
        <v>0</v>
      </c>
      <c r="BV44" s="65">
        <v>0</v>
      </c>
      <c r="BW44" s="65">
        <v>0.79365079365079361</v>
      </c>
      <c r="BX44" s="65">
        <v>0</v>
      </c>
      <c r="BY44" s="10">
        <v>0</v>
      </c>
      <c r="BZ44" s="10">
        <v>0</v>
      </c>
      <c r="CA44" s="10"/>
      <c r="CB44" s="6"/>
      <c r="CC44" s="12"/>
      <c r="CD44" s="12"/>
      <c r="CE44" s="12">
        <v>2.5924583589512777</v>
      </c>
      <c r="CF44" s="12">
        <v>4.1782432463332899</v>
      </c>
      <c r="CG44" s="12">
        <v>3.4255209805013047</v>
      </c>
      <c r="CH44" s="12">
        <v>0.16339869281045752</v>
      </c>
      <c r="CI44" s="12">
        <v>0.20604753046626784</v>
      </c>
      <c r="CJ44" s="12">
        <v>3.4696960581944851</v>
      </c>
      <c r="CK44" s="12">
        <v>0.26596833735318109</v>
      </c>
      <c r="CL44" s="12">
        <v>1.1621750723187707</v>
      </c>
      <c r="CM44" s="12">
        <v>1.4966984592809978</v>
      </c>
      <c r="CN44" s="12">
        <v>0.43921089233215888</v>
      </c>
      <c r="CO44" s="12">
        <v>1.6176104462430165</v>
      </c>
      <c r="CP44" s="12">
        <v>0.80433204438692951</v>
      </c>
      <c r="CQ44" s="12">
        <v>0.13227513227513227</v>
      </c>
      <c r="CR44" s="12">
        <v>0.89854883372161498</v>
      </c>
      <c r="CS44" s="12">
        <v>0</v>
      </c>
      <c r="CT44" s="6"/>
      <c r="CU44" s="34">
        <v>40</v>
      </c>
      <c r="CV44" s="45">
        <v>1.193879283239812</v>
      </c>
      <c r="CW44" s="25">
        <v>2.5924583589512777</v>
      </c>
      <c r="CX44" s="25">
        <v>1.1621750723187707</v>
      </c>
      <c r="CY44" s="25">
        <v>0.89854883372161498</v>
      </c>
      <c r="CZ44" s="26">
        <v>0</v>
      </c>
      <c r="DC44" s="7">
        <v>10.898548833721614</v>
      </c>
      <c r="DD44">
        <v>21.162175072318771</v>
      </c>
      <c r="DE44">
        <v>32.592458358951276</v>
      </c>
    </row>
    <row r="45" spans="1:123">
      <c r="A45">
        <v>41</v>
      </c>
      <c r="M45" s="19">
        <v>0.49261083743842365</v>
      </c>
      <c r="N45" s="19">
        <v>0.89390394936012108</v>
      </c>
      <c r="O45" s="19">
        <v>7.4575334898494674</v>
      </c>
      <c r="P45" s="19">
        <v>1.8790695830566595</v>
      </c>
      <c r="Q45" s="19">
        <v>5.5205234979179068</v>
      </c>
      <c r="R45" s="19">
        <v>1.5873015873015877</v>
      </c>
      <c r="S45" s="19">
        <v>6.0836501901140707</v>
      </c>
      <c r="T45" s="19"/>
      <c r="U45" s="19">
        <v>1.001809302144822</v>
      </c>
      <c r="V45" s="19">
        <v>0.45248868778280549</v>
      </c>
      <c r="W45" s="19">
        <v>0.95696148230033762</v>
      </c>
      <c r="X45" s="19">
        <v>1.1067349227122099</v>
      </c>
      <c r="Y45" s="19">
        <v>5.0420168067226889</v>
      </c>
      <c r="Z45" s="19">
        <v>5.2012106266113678</v>
      </c>
      <c r="AA45" s="17">
        <v>6.3218390804597711</v>
      </c>
      <c r="AB45" s="17">
        <v>1.5075376884422109</v>
      </c>
      <c r="AC45" s="17">
        <v>5.7324840764331215</v>
      </c>
      <c r="AD45" s="17">
        <v>2.3255813953488373</v>
      </c>
      <c r="AE45" s="17"/>
      <c r="AF45" s="17">
        <v>0</v>
      </c>
      <c r="AG45" s="17">
        <v>2.0270270270270272</v>
      </c>
      <c r="AH45" s="17">
        <v>2.0618556701030926</v>
      </c>
      <c r="AI45" s="17">
        <v>0.68965517241379315</v>
      </c>
      <c r="AJ45" s="17"/>
      <c r="AK45" s="17"/>
      <c r="AL45" s="17">
        <v>3.8461538461538463</v>
      </c>
      <c r="AM45" s="17">
        <v>0.4784688995215311</v>
      </c>
      <c r="AN45" s="17"/>
      <c r="AO45" s="17">
        <v>1.1363636363636365</v>
      </c>
      <c r="AP45" s="17">
        <v>1.893939393939394</v>
      </c>
      <c r="AQ45" s="17">
        <v>0</v>
      </c>
      <c r="AR45" s="17">
        <v>0.28735632183908044</v>
      </c>
      <c r="AS45" s="17">
        <v>0.2652519893899204</v>
      </c>
      <c r="AT45" s="17">
        <v>0.81632653061224492</v>
      </c>
      <c r="AU45" s="17">
        <v>0.34482758620689657</v>
      </c>
      <c r="AV45" s="17"/>
      <c r="AW45" s="17">
        <v>1.2195121951219512</v>
      </c>
      <c r="AX45" s="17">
        <v>2.2727272727272729</v>
      </c>
      <c r="AY45" s="17">
        <v>5.5555555555555554</v>
      </c>
      <c r="AZ45" s="17">
        <v>3.4883720930232558</v>
      </c>
      <c r="BA45" s="17">
        <v>0.35971223021582738</v>
      </c>
      <c r="BB45" s="17">
        <v>0.42553191489361702</v>
      </c>
      <c r="BC45" s="17">
        <v>1.9305019305019304</v>
      </c>
      <c r="BD45" s="17">
        <v>0</v>
      </c>
      <c r="BE45" s="17">
        <v>0.69930069930069927</v>
      </c>
      <c r="BF45" s="17">
        <v>0</v>
      </c>
      <c r="BG45" s="17">
        <v>2.030456852791878</v>
      </c>
      <c r="BH45" s="17">
        <v>0</v>
      </c>
      <c r="BI45" s="17">
        <v>4.6948356807511731</v>
      </c>
      <c r="BJ45" s="17">
        <v>0.40322580645161288</v>
      </c>
      <c r="BK45" s="17">
        <v>0.39370078740157477</v>
      </c>
      <c r="BL45" s="17">
        <v>1.4705882352941175</v>
      </c>
      <c r="BM45" s="65">
        <v>0</v>
      </c>
      <c r="BN45" s="65">
        <v>0</v>
      </c>
      <c r="BO45" s="65">
        <v>0</v>
      </c>
      <c r="BP45" s="65">
        <v>1.2269938650306749</v>
      </c>
      <c r="BQ45" s="65">
        <v>0.75757575757575757</v>
      </c>
      <c r="BR45" s="65">
        <v>0</v>
      </c>
      <c r="BS45" s="65">
        <v>0</v>
      </c>
      <c r="BT45" s="65">
        <v>0</v>
      </c>
      <c r="BU45" s="65">
        <v>0</v>
      </c>
      <c r="BV45" s="65">
        <v>0</v>
      </c>
      <c r="BW45" s="65">
        <v>0.79365079365079361</v>
      </c>
      <c r="BX45" s="65">
        <v>0</v>
      </c>
      <c r="BY45" s="10">
        <v>0</v>
      </c>
      <c r="BZ45" s="10">
        <v>0</v>
      </c>
      <c r="CA45" s="10"/>
      <c r="CB45" s="6"/>
      <c r="CC45" s="12"/>
      <c r="CD45" s="12"/>
      <c r="CE45" s="12">
        <v>1.8506315929664898</v>
      </c>
      <c r="CF45" s="12">
        <v>2.3380404020972412</v>
      </c>
      <c r="CG45" s="12">
        <v>1.9167366544167812</v>
      </c>
      <c r="CH45" s="12">
        <v>0.81699346405228768</v>
      </c>
      <c r="CI45" s="12">
        <v>0.23442966714055152</v>
      </c>
      <c r="CJ45" s="12">
        <v>2.5197184030268134</v>
      </c>
      <c r="CK45" s="12">
        <v>0.48674207766924166</v>
      </c>
      <c r="CL45" s="12">
        <v>0.89235987087951008</v>
      </c>
      <c r="CM45" s="12">
        <v>0.39829618330280753</v>
      </c>
      <c r="CN45" s="12">
        <v>0.31903089267987522</v>
      </c>
      <c r="CO45" s="12">
        <v>1.8295362989203992</v>
      </c>
      <c r="CP45" s="12">
        <v>0.39670783359776851</v>
      </c>
      <c r="CQ45" s="12">
        <v>0.13227513227513227</v>
      </c>
      <c r="CR45" s="12">
        <v>0.44323881198542359</v>
      </c>
      <c r="CS45" s="12">
        <v>0</v>
      </c>
      <c r="CT45" s="6"/>
      <c r="CU45" s="34">
        <v>41</v>
      </c>
      <c r="CV45" s="45">
        <v>0.83721130512194386</v>
      </c>
      <c r="CW45" s="25">
        <v>1.8506315929664898</v>
      </c>
      <c r="CX45" s="25">
        <v>0.89235987087951008</v>
      </c>
      <c r="CY45" s="25">
        <v>0.44323881198542359</v>
      </c>
      <c r="CZ45" s="26">
        <v>0</v>
      </c>
      <c r="DC45" s="7">
        <v>10.443238811985424</v>
      </c>
      <c r="DD45">
        <v>20.89235987087951</v>
      </c>
      <c r="DE45">
        <v>31.85063159296649</v>
      </c>
      <c r="DS45" s="56"/>
    </row>
    <row r="46" spans="1:123">
      <c r="A46">
        <v>42</v>
      </c>
      <c r="M46" s="19">
        <v>0.49261083743842365</v>
      </c>
      <c r="N46" s="19">
        <v>0.9752029723407184</v>
      </c>
      <c r="O46" s="19">
        <v>5.3399622519909773</v>
      </c>
      <c r="P46" s="19">
        <v>0</v>
      </c>
      <c r="Q46" s="19">
        <v>6.0226055919095778</v>
      </c>
      <c r="R46" s="19">
        <v>2.3809523809523814</v>
      </c>
      <c r="S46" s="19">
        <v>3.8022813688212933</v>
      </c>
      <c r="T46" s="19"/>
      <c r="U46" s="19">
        <v>1.0929221309174761</v>
      </c>
      <c r="V46" s="19">
        <v>0.45248868778280549</v>
      </c>
      <c r="W46" s="19">
        <v>1.0439954791819632</v>
      </c>
      <c r="X46" s="19">
        <v>0.62223776966395672</v>
      </c>
      <c r="Y46" s="19">
        <v>3.3613445378151261</v>
      </c>
      <c r="Z46" s="19">
        <v>5.6742517654971429</v>
      </c>
      <c r="AA46" s="17">
        <v>1.1494252873563218</v>
      </c>
      <c r="AB46" s="17">
        <v>3.0150753768844218</v>
      </c>
      <c r="AC46" s="17">
        <v>3.8216560509554141</v>
      </c>
      <c r="AD46" s="17">
        <v>2.9069767441860463</v>
      </c>
      <c r="AE46" s="17"/>
      <c r="AF46" s="17">
        <v>3</v>
      </c>
      <c r="AG46" s="17">
        <v>0.67567567567567566</v>
      </c>
      <c r="AH46" s="17">
        <v>0</v>
      </c>
      <c r="AI46" s="17">
        <v>0.68965517241379315</v>
      </c>
      <c r="AJ46" s="17"/>
      <c r="AK46" s="17"/>
      <c r="AL46" s="17">
        <v>3.8461538461538463</v>
      </c>
      <c r="AM46" s="17">
        <v>0.4784688995215311</v>
      </c>
      <c r="AN46" s="17"/>
      <c r="AO46" s="17">
        <v>0.56818181818181823</v>
      </c>
      <c r="AP46" s="17">
        <v>0</v>
      </c>
      <c r="AQ46" s="17">
        <v>0.84269662921348309</v>
      </c>
      <c r="AR46" s="17">
        <v>0.28735632183908044</v>
      </c>
      <c r="AS46" s="17">
        <v>0.2652519893899204</v>
      </c>
      <c r="AT46" s="17">
        <v>0.40816326530612246</v>
      </c>
      <c r="AU46" s="17">
        <v>1.0344827586206897</v>
      </c>
      <c r="AV46" s="17"/>
      <c r="AW46" s="17">
        <v>2.0325203252032518</v>
      </c>
      <c r="AX46" s="17">
        <v>1.7045454545454544</v>
      </c>
      <c r="AY46" s="17">
        <v>2.083333333333333</v>
      </c>
      <c r="AZ46" s="17">
        <v>2.9069767441860463</v>
      </c>
      <c r="BA46" s="17">
        <v>0.35971223021582738</v>
      </c>
      <c r="BB46" s="17">
        <v>0.42553191489361702</v>
      </c>
      <c r="BC46" s="17">
        <v>0.38610038610038611</v>
      </c>
      <c r="BD46" s="17">
        <v>0.60606060606060608</v>
      </c>
      <c r="BE46" s="17">
        <v>1.048951048951049</v>
      </c>
      <c r="BF46" s="17">
        <v>0</v>
      </c>
      <c r="BG46" s="17">
        <v>2.5380710659898478</v>
      </c>
      <c r="BH46" s="17">
        <v>0</v>
      </c>
      <c r="BI46" s="17">
        <v>3.286384976525822</v>
      </c>
      <c r="BJ46" s="17">
        <v>1.2096774193548387</v>
      </c>
      <c r="BK46" s="17">
        <v>0.39370078740157477</v>
      </c>
      <c r="BL46" s="17">
        <v>0.49019607843137253</v>
      </c>
      <c r="BM46" s="65">
        <v>0</v>
      </c>
      <c r="BN46" s="65">
        <v>0</v>
      </c>
      <c r="BO46" s="65">
        <v>0</v>
      </c>
      <c r="BP46" s="65">
        <v>1.2269938650306749</v>
      </c>
      <c r="BQ46" s="65">
        <v>0.75757575757575757</v>
      </c>
      <c r="BR46" s="65">
        <v>1.8518518518518516</v>
      </c>
      <c r="BS46" s="65">
        <v>0</v>
      </c>
      <c r="BT46" s="65">
        <v>0</v>
      </c>
      <c r="BU46" s="65">
        <v>0</v>
      </c>
      <c r="BV46" s="65">
        <v>0</v>
      </c>
      <c r="BW46" s="65">
        <v>0</v>
      </c>
      <c r="BX46" s="65">
        <v>0.82644628099173556</v>
      </c>
      <c r="BY46" s="10">
        <v>0</v>
      </c>
      <c r="BZ46" s="10">
        <v>0</v>
      </c>
      <c r="CA46" s="10"/>
      <c r="CB46" s="6"/>
      <c r="CC46" s="12"/>
      <c r="CD46" s="12"/>
      <c r="CE46" s="12">
        <v>1.5355295532543944</v>
      </c>
      <c r="CF46" s="12">
        <v>2.65909297220283</v>
      </c>
      <c r="CG46" s="12">
        <v>2.1033941659766158</v>
      </c>
      <c r="CH46" s="12">
        <v>0.47918043621943157</v>
      </c>
      <c r="CI46" s="12">
        <v>0.33640819787859849</v>
      </c>
      <c r="CJ46" s="12">
        <v>2.1861801118491675</v>
      </c>
      <c r="CK46" s="12">
        <v>0.42559007749490257</v>
      </c>
      <c r="CL46" s="12">
        <v>0.90149900951126971</v>
      </c>
      <c r="CM46" s="12">
        <v>0.39829618330280753</v>
      </c>
      <c r="CN46" s="12">
        <v>0.3776585062241592</v>
      </c>
      <c r="CO46" s="12">
        <v>1.2002917190651343</v>
      </c>
      <c r="CP46" s="12">
        <v>0.36547546886289273</v>
      </c>
      <c r="CQ46" s="12">
        <v>0.13774104683195593</v>
      </c>
      <c r="CR46" s="12">
        <v>0.48516017719882876</v>
      </c>
      <c r="CS46" s="12">
        <v>0</v>
      </c>
      <c r="CT46" s="6"/>
      <c r="CU46" s="34">
        <v>42</v>
      </c>
      <c r="CV46" s="45">
        <v>0.8315578576528202</v>
      </c>
      <c r="CW46" s="25">
        <v>1.5355295532543944</v>
      </c>
      <c r="CX46" s="25">
        <v>0.90149900951126971</v>
      </c>
      <c r="CY46" s="25">
        <v>0.48516017719882876</v>
      </c>
      <c r="CZ46" s="26">
        <v>0</v>
      </c>
      <c r="DC46" s="7">
        <v>10.485160177198829</v>
      </c>
      <c r="DD46">
        <v>20.901499009511269</v>
      </c>
      <c r="DE46">
        <v>31.535529553254396</v>
      </c>
    </row>
    <row r="47" spans="1:123">
      <c r="A47">
        <v>43</v>
      </c>
      <c r="M47" s="19">
        <v>0</v>
      </c>
      <c r="N47" s="19">
        <v>0.54828677583597085</v>
      </c>
      <c r="O47" s="19">
        <v>5.825622611978087</v>
      </c>
      <c r="P47" s="19">
        <v>0.62635652768555317</v>
      </c>
      <c r="Q47" s="19">
        <v>3.3860797144556809</v>
      </c>
      <c r="R47" s="19">
        <v>0.79365079365079383</v>
      </c>
      <c r="S47" s="19">
        <v>2.8517110266159702</v>
      </c>
      <c r="T47" s="19"/>
      <c r="U47" s="19">
        <v>0.6144718262724489</v>
      </c>
      <c r="V47" s="19">
        <v>0.45248868778280549</v>
      </c>
      <c r="W47" s="19">
        <v>0.58696387470404321</v>
      </c>
      <c r="X47" s="19">
        <v>1.1054231073158698</v>
      </c>
      <c r="Y47" s="19">
        <v>2.5210084033613445</v>
      </c>
      <c r="Z47" s="19">
        <v>3.1902253110637826</v>
      </c>
      <c r="AA47" s="17">
        <v>2.8735632183908044</v>
      </c>
      <c r="AB47" s="17">
        <v>1.5075376884422109</v>
      </c>
      <c r="AC47" s="17">
        <v>0</v>
      </c>
      <c r="AD47" s="17">
        <v>0</v>
      </c>
      <c r="AE47" s="17"/>
      <c r="AF47" s="17">
        <v>2</v>
      </c>
      <c r="AG47" s="17">
        <v>0.67567567567567566</v>
      </c>
      <c r="AH47" s="17">
        <v>4.1237113402061851</v>
      </c>
      <c r="AI47" s="17">
        <v>2.0689655172413794</v>
      </c>
      <c r="AJ47" s="17"/>
      <c r="AK47" s="17"/>
      <c r="AL47" s="17">
        <v>0.96153846153846156</v>
      </c>
      <c r="AM47" s="17">
        <v>0</v>
      </c>
      <c r="AN47" s="17"/>
      <c r="AO47" s="17">
        <v>0.56818181818181823</v>
      </c>
      <c r="AP47" s="17">
        <v>1.5151515151515151</v>
      </c>
      <c r="AQ47" s="17">
        <v>0</v>
      </c>
      <c r="AR47" s="17">
        <v>0.28735632183908044</v>
      </c>
      <c r="AS47" s="17">
        <v>0</v>
      </c>
      <c r="AT47" s="17">
        <v>1.6326530612244898</v>
      </c>
      <c r="AU47" s="17">
        <v>0.68965517241379315</v>
      </c>
      <c r="AV47" s="17"/>
      <c r="AW47" s="17">
        <v>1.2195121951219512</v>
      </c>
      <c r="AX47" s="17">
        <v>1.7045454545454544</v>
      </c>
      <c r="AY47" s="17">
        <v>5.5555555555555554</v>
      </c>
      <c r="AZ47" s="17">
        <v>1.7441860465116279</v>
      </c>
      <c r="BA47" s="17">
        <v>0</v>
      </c>
      <c r="BB47" s="17">
        <v>0</v>
      </c>
      <c r="BC47" s="17">
        <v>0.38610038610038611</v>
      </c>
      <c r="BD47" s="17">
        <v>1.2121212121212122</v>
      </c>
      <c r="BE47" s="17">
        <v>0</v>
      </c>
      <c r="BF47" s="17">
        <v>0</v>
      </c>
      <c r="BG47" s="17">
        <v>1.015228426395939</v>
      </c>
      <c r="BH47" s="17">
        <v>0</v>
      </c>
      <c r="BI47" s="17">
        <v>1.8779342723004695</v>
      </c>
      <c r="BJ47" s="17">
        <v>1.6129032258064515</v>
      </c>
      <c r="BK47" s="17">
        <v>0.39370078740157477</v>
      </c>
      <c r="BL47" s="17">
        <v>1.9607843137254901</v>
      </c>
      <c r="BM47" s="65">
        <v>0.5</v>
      </c>
      <c r="BN47" s="65">
        <v>0</v>
      </c>
      <c r="BO47" s="65">
        <v>0</v>
      </c>
      <c r="BP47" s="65">
        <v>0</v>
      </c>
      <c r="BQ47" s="65">
        <v>0.75757575757575757</v>
      </c>
      <c r="BR47" s="65">
        <v>0</v>
      </c>
      <c r="BS47" s="65">
        <v>0</v>
      </c>
      <c r="BT47" s="65">
        <v>0</v>
      </c>
      <c r="BU47" s="65">
        <v>0</v>
      </c>
      <c r="BV47" s="65">
        <v>0</v>
      </c>
      <c r="BW47" s="65">
        <v>0</v>
      </c>
      <c r="BX47" s="65">
        <v>0.82644628099173556</v>
      </c>
      <c r="BY47" s="10">
        <v>0</v>
      </c>
      <c r="BZ47" s="10">
        <v>0</v>
      </c>
      <c r="CA47" s="10"/>
      <c r="CB47" s="6"/>
      <c r="CC47" s="12"/>
      <c r="CD47" s="12"/>
      <c r="CE47" s="12">
        <v>1.1053097683523363</v>
      </c>
      <c r="CF47" s="12">
        <v>0.7770190981094911</v>
      </c>
      <c r="CG47" s="12">
        <v>0.86127041793025871</v>
      </c>
      <c r="CH47" s="12">
        <v>0.65359477124183007</v>
      </c>
      <c r="CI47" s="12">
        <v>0.29989141013385562</v>
      </c>
      <c r="CJ47" s="12">
        <v>1.8890726217467824</v>
      </c>
      <c r="CK47" s="12">
        <v>0.46445535787384479</v>
      </c>
      <c r="CL47" s="12">
        <v>0.57701190290548299</v>
      </c>
      <c r="CM47" s="12">
        <v>0</v>
      </c>
      <c r="CN47" s="12">
        <v>0.48588922404114904</v>
      </c>
      <c r="CO47" s="12">
        <v>1.6006346014349029</v>
      </c>
      <c r="CP47" s="12">
        <v>0.2956772776098775</v>
      </c>
      <c r="CQ47" s="12">
        <v>0.13774104683195593</v>
      </c>
      <c r="CR47" s="12">
        <v>0.3162028172015377</v>
      </c>
      <c r="CS47" s="12">
        <v>0</v>
      </c>
      <c r="CT47" s="6"/>
      <c r="CU47" s="34">
        <v>43</v>
      </c>
      <c r="CV47" s="45">
        <v>0.54289319021538995</v>
      </c>
      <c r="CW47" s="25">
        <v>1.1053097683523363</v>
      </c>
      <c r="CX47" s="25">
        <v>0.57701190290548299</v>
      </c>
      <c r="CY47" s="25">
        <v>0.3162028172015377</v>
      </c>
      <c r="CZ47" s="26">
        <v>0</v>
      </c>
      <c r="DC47" s="7">
        <v>10.316202817201537</v>
      </c>
      <c r="DD47">
        <v>20.577011902905483</v>
      </c>
      <c r="DE47">
        <v>31.105309768352335</v>
      </c>
      <c r="DL47" s="56"/>
      <c r="DS47" s="56"/>
    </row>
    <row r="48" spans="1:123">
      <c r="A48">
        <v>44</v>
      </c>
      <c r="M48" s="19">
        <v>0</v>
      </c>
      <c r="N48" s="19">
        <v>0.62688867483142985</v>
      </c>
      <c r="O48" s="19">
        <v>2.7275238226764258</v>
      </c>
      <c r="P48" s="19">
        <v>0.62635652768555317</v>
      </c>
      <c r="Q48" s="19">
        <v>3.0077334919690664</v>
      </c>
      <c r="R48" s="19">
        <v>0.79365079365079383</v>
      </c>
      <c r="S48" s="19">
        <v>0.76045627376425884</v>
      </c>
      <c r="T48" s="19"/>
      <c r="U48" s="19">
        <v>0.70256195456449377</v>
      </c>
      <c r="V48" s="19">
        <v>0</v>
      </c>
      <c r="W48" s="19">
        <v>0.67111048780286608</v>
      </c>
      <c r="X48" s="19">
        <v>0.5527115536579349</v>
      </c>
      <c r="Y48" s="19">
        <v>0.84033613445378152</v>
      </c>
      <c r="Z48" s="19">
        <v>2.8337630310503314</v>
      </c>
      <c r="AA48" s="17">
        <v>0.57471264367816088</v>
      </c>
      <c r="AB48" s="17">
        <v>3.0150753768844218</v>
      </c>
      <c r="AC48" s="17">
        <v>5.7324840764331215</v>
      </c>
      <c r="AD48" s="17">
        <v>0</v>
      </c>
      <c r="AE48" s="17"/>
      <c r="AF48" s="17">
        <v>3</v>
      </c>
      <c r="AG48" s="17">
        <v>2.0270270270270272</v>
      </c>
      <c r="AH48" s="17">
        <v>3.0927835051546393</v>
      </c>
      <c r="AI48" s="17">
        <v>1.3793103448275863</v>
      </c>
      <c r="AJ48" s="17"/>
      <c r="AK48" s="17"/>
      <c r="AL48" s="17">
        <v>1.9230769230769231</v>
      </c>
      <c r="AM48" s="17">
        <v>0</v>
      </c>
      <c r="AN48" s="17"/>
      <c r="AO48" s="17">
        <v>0.56818181818181823</v>
      </c>
      <c r="AP48" s="17">
        <v>0.75757575757575757</v>
      </c>
      <c r="AQ48" s="17">
        <v>0.2808988764044944</v>
      </c>
      <c r="AR48" s="17">
        <v>0.57471264367816088</v>
      </c>
      <c r="AS48" s="17">
        <v>0.53050397877984079</v>
      </c>
      <c r="AT48" s="17">
        <v>0</v>
      </c>
      <c r="AU48" s="17">
        <v>1.0344827586206897</v>
      </c>
      <c r="AV48" s="17"/>
      <c r="AW48" s="17">
        <v>0</v>
      </c>
      <c r="AX48" s="17">
        <v>1.7045454545454544</v>
      </c>
      <c r="AY48" s="17">
        <v>0.69444444444444442</v>
      </c>
      <c r="AZ48" s="17">
        <v>1.1627906976744187</v>
      </c>
      <c r="BA48" s="17">
        <v>0</v>
      </c>
      <c r="BB48" s="17">
        <v>0</v>
      </c>
      <c r="BC48" s="17">
        <v>0.38610038610038611</v>
      </c>
      <c r="BD48" s="17">
        <v>1.2121212121212122</v>
      </c>
      <c r="BE48" s="17">
        <v>0</v>
      </c>
      <c r="BF48" s="17">
        <v>0</v>
      </c>
      <c r="BG48" s="17">
        <v>0.50761421319796951</v>
      </c>
      <c r="BH48" s="17">
        <v>0</v>
      </c>
      <c r="BI48" s="17">
        <v>6.5727699530516439</v>
      </c>
      <c r="BJ48" s="17">
        <v>0.80645161290322576</v>
      </c>
      <c r="BK48" s="17">
        <v>0</v>
      </c>
      <c r="BL48" s="17">
        <v>0.49019607843137253</v>
      </c>
      <c r="BM48" s="65">
        <v>0</v>
      </c>
      <c r="BN48" s="65">
        <v>0</v>
      </c>
      <c r="BO48" s="65">
        <v>0</v>
      </c>
      <c r="BP48" s="65">
        <v>0</v>
      </c>
      <c r="BQ48" s="65">
        <v>0.75757575757575757</v>
      </c>
      <c r="BR48" s="65">
        <v>0</v>
      </c>
      <c r="BS48" s="65">
        <v>0</v>
      </c>
      <c r="BT48" s="65">
        <v>0</v>
      </c>
      <c r="BU48" s="65">
        <v>0</v>
      </c>
      <c r="BV48" s="65">
        <v>0</v>
      </c>
      <c r="BW48" s="65">
        <v>0</v>
      </c>
      <c r="BX48" s="65">
        <v>0</v>
      </c>
      <c r="BY48" s="10">
        <v>0</v>
      </c>
      <c r="BZ48" s="10">
        <v>0</v>
      </c>
      <c r="CA48" s="10"/>
      <c r="CB48" s="6"/>
      <c r="CC48" s="12"/>
      <c r="CD48" s="12"/>
      <c r="CE48" s="12">
        <v>0.69470704969986108</v>
      </c>
      <c r="CF48" s="12">
        <v>2.2283744941669203</v>
      </c>
      <c r="CG48" s="12">
        <v>1.8983636072935148</v>
      </c>
      <c r="CH48" s="12">
        <v>0.48652419769405897</v>
      </c>
      <c r="CI48" s="12">
        <v>0.409144633127006</v>
      </c>
      <c r="CJ48" s="12">
        <v>0.84513208191855138</v>
      </c>
      <c r="CK48" s="12">
        <v>0.44047386683624712</v>
      </c>
      <c r="CL48" s="12">
        <v>0.85400411994612868</v>
      </c>
      <c r="CM48" s="12">
        <v>0</v>
      </c>
      <c r="CN48" s="12">
        <v>0.48139706286240591</v>
      </c>
      <c r="CO48" s="12">
        <v>1.7979547818925643</v>
      </c>
      <c r="CP48" s="12">
        <v>0.31020169199391201</v>
      </c>
      <c r="CQ48" s="12">
        <v>0</v>
      </c>
      <c r="CR48" s="12">
        <v>0.30601216682647259</v>
      </c>
      <c r="CS48" s="12">
        <v>0</v>
      </c>
      <c r="CT48" s="6"/>
      <c r="CU48" s="34">
        <v>44</v>
      </c>
      <c r="CV48" s="45">
        <v>0.68850234232842811</v>
      </c>
      <c r="CW48" s="25">
        <v>0.69470704969986108</v>
      </c>
      <c r="CX48" s="25">
        <v>0.85400411994612868</v>
      </c>
      <c r="CY48" s="25">
        <v>0.30601216682647259</v>
      </c>
      <c r="CZ48" s="26">
        <v>0</v>
      </c>
      <c r="DC48" s="7">
        <v>10.306012166826473</v>
      </c>
      <c r="DD48">
        <v>20.854004119946129</v>
      </c>
      <c r="DE48">
        <v>30.694707049699861</v>
      </c>
    </row>
    <row r="49" spans="1:124">
      <c r="A49">
        <v>45</v>
      </c>
      <c r="M49" s="19">
        <v>0</v>
      </c>
      <c r="N49" s="19">
        <v>0.2003577817531306</v>
      </c>
      <c r="O49" s="19">
        <v>2.7275238226764258</v>
      </c>
      <c r="P49" s="19">
        <v>0</v>
      </c>
      <c r="Q49" s="19">
        <v>0.75193337299226659</v>
      </c>
      <c r="R49" s="19">
        <v>1.5873015873015877</v>
      </c>
      <c r="S49" s="19">
        <v>0.76045627376425884</v>
      </c>
      <c r="T49" s="19"/>
      <c r="U49" s="19">
        <v>0.22454346427383942</v>
      </c>
      <c r="V49" s="19">
        <v>0</v>
      </c>
      <c r="W49" s="19">
        <v>0.21449136672248947</v>
      </c>
      <c r="X49" s="19">
        <v>0</v>
      </c>
      <c r="Y49" s="19">
        <v>0.84033613445378152</v>
      </c>
      <c r="Z49" s="19">
        <v>0.70844075776258286</v>
      </c>
      <c r="AA49" s="17">
        <v>0.57471264367816088</v>
      </c>
      <c r="AB49" s="17">
        <v>1.0050251256281406</v>
      </c>
      <c r="AC49" s="17">
        <v>0</v>
      </c>
      <c r="AD49" s="17">
        <v>0</v>
      </c>
      <c r="AE49" s="17"/>
      <c r="AF49" s="17">
        <v>0</v>
      </c>
      <c r="AG49" s="17">
        <v>2.0270270270270272</v>
      </c>
      <c r="AH49" s="17">
        <v>2.0618556701030926</v>
      </c>
      <c r="AI49" s="17">
        <v>3.4482758620689653</v>
      </c>
      <c r="AJ49" s="17"/>
      <c r="AK49" s="17"/>
      <c r="AL49" s="17">
        <v>2.8846153846153846</v>
      </c>
      <c r="AM49" s="17">
        <v>0</v>
      </c>
      <c r="AN49" s="17"/>
      <c r="AO49" s="17">
        <v>0</v>
      </c>
      <c r="AP49" s="17">
        <v>0</v>
      </c>
      <c r="AQ49" s="17">
        <v>0</v>
      </c>
      <c r="AR49" s="17">
        <v>0.57471264367816088</v>
      </c>
      <c r="AS49" s="17">
        <v>0.2652519893899204</v>
      </c>
      <c r="AT49" s="17">
        <v>0.40816326530612246</v>
      </c>
      <c r="AU49" s="17">
        <v>0.68965517241379315</v>
      </c>
      <c r="AV49" s="17"/>
      <c r="AW49" s="17">
        <v>0.81300813008130091</v>
      </c>
      <c r="AX49" s="17">
        <v>0.56818181818181823</v>
      </c>
      <c r="AY49" s="17">
        <v>2.083333333333333</v>
      </c>
      <c r="AZ49" s="17">
        <v>1.1627906976744187</v>
      </c>
      <c r="BA49" s="17">
        <v>0.35971223021582738</v>
      </c>
      <c r="BB49" s="17">
        <v>0</v>
      </c>
      <c r="BC49" s="17">
        <v>1.5444015444015444</v>
      </c>
      <c r="BD49" s="17">
        <v>0</v>
      </c>
      <c r="BE49" s="17">
        <v>0</v>
      </c>
      <c r="BF49" s="17">
        <v>0</v>
      </c>
      <c r="BG49" s="17">
        <v>0.50761421319796951</v>
      </c>
      <c r="BH49" s="17">
        <v>0.30674846625766872</v>
      </c>
      <c r="BI49" s="17">
        <v>7.042253521126761</v>
      </c>
      <c r="BJ49" s="17">
        <v>1.2096774193548387</v>
      </c>
      <c r="BK49" s="17">
        <v>0</v>
      </c>
      <c r="BL49" s="17">
        <v>0</v>
      </c>
      <c r="BM49" s="65">
        <v>0</v>
      </c>
      <c r="BN49" s="65">
        <v>0</v>
      </c>
      <c r="BO49" s="65">
        <v>0</v>
      </c>
      <c r="BP49" s="65">
        <v>0</v>
      </c>
      <c r="BQ49" s="65">
        <v>0.75757575757575757</v>
      </c>
      <c r="BR49" s="65">
        <v>1.8518518518518516</v>
      </c>
      <c r="BS49" s="65">
        <v>0</v>
      </c>
      <c r="BT49" s="65">
        <v>0</v>
      </c>
      <c r="BU49" s="65">
        <v>0</v>
      </c>
      <c r="BV49" s="65">
        <v>0</v>
      </c>
      <c r="BW49" s="65">
        <v>0</v>
      </c>
      <c r="BX49" s="65">
        <v>0</v>
      </c>
      <c r="BY49" s="10">
        <v>0</v>
      </c>
      <c r="BZ49" s="10">
        <v>0</v>
      </c>
      <c r="CA49" s="10"/>
      <c r="CB49" s="6"/>
      <c r="CC49" s="12"/>
      <c r="CD49" s="12"/>
      <c r="CE49" s="12">
        <v>0.39371474549662627</v>
      </c>
      <c r="CF49" s="12">
        <v>0.46708882693695453</v>
      </c>
      <c r="CG49" s="12">
        <v>0.65146534735603534</v>
      </c>
      <c r="CH49" s="12">
        <v>0</v>
      </c>
      <c r="CI49" s="12">
        <v>0.30936843594047997</v>
      </c>
      <c r="CJ49" s="12">
        <v>0.95711667283884061</v>
      </c>
      <c r="CK49" s="12">
        <v>0.21429749740205745</v>
      </c>
      <c r="CL49" s="12">
        <v>0.33830010653371156</v>
      </c>
      <c r="CM49" s="12">
        <v>0.14884644008930786</v>
      </c>
      <c r="CN49" s="12">
        <v>0.30441747331970215</v>
      </c>
      <c r="CO49" s="12">
        <v>1.7441566964511084</v>
      </c>
      <c r="CP49" s="12">
        <v>0.2975906785956357</v>
      </c>
      <c r="CQ49" s="12">
        <v>0</v>
      </c>
      <c r="CR49" s="12">
        <v>0.36402805238158875</v>
      </c>
      <c r="CS49" s="12">
        <v>0</v>
      </c>
      <c r="CT49" s="6"/>
      <c r="CU49" s="34">
        <v>45</v>
      </c>
      <c r="CV49" s="45">
        <v>0.3495551876312103</v>
      </c>
      <c r="CW49" s="25">
        <v>0.39371474549662627</v>
      </c>
      <c r="CX49" s="25">
        <v>0.33830010653371156</v>
      </c>
      <c r="CY49" s="25">
        <v>0.36402805238158875</v>
      </c>
      <c r="CZ49" s="26">
        <v>0</v>
      </c>
      <c r="DC49" s="7">
        <v>10.364028052381588</v>
      </c>
      <c r="DD49">
        <v>20.338300106533712</v>
      </c>
      <c r="DE49">
        <v>30.393714745496627</v>
      </c>
      <c r="DS49" s="56"/>
      <c r="DT49" s="56"/>
    </row>
    <row r="50" spans="1:124">
      <c r="A50">
        <v>46</v>
      </c>
      <c r="M50" s="19">
        <v>0</v>
      </c>
      <c r="N50" s="19">
        <v>0.52555387367551942</v>
      </c>
      <c r="O50" s="19">
        <v>0</v>
      </c>
      <c r="P50" s="19">
        <v>0</v>
      </c>
      <c r="Q50" s="19">
        <v>0</v>
      </c>
      <c r="R50" s="19">
        <v>0.79365079365079383</v>
      </c>
      <c r="S50" s="19">
        <v>1.5209125475285177</v>
      </c>
      <c r="T50" s="19"/>
      <c r="U50" s="19">
        <v>0.58899477936445566</v>
      </c>
      <c r="V50" s="19">
        <v>0</v>
      </c>
      <c r="W50" s="19">
        <v>0.56262735424899146</v>
      </c>
      <c r="X50" s="19">
        <v>0.13424244222546361</v>
      </c>
      <c r="Y50" s="19">
        <v>1.680672268907563</v>
      </c>
      <c r="Z50" s="19">
        <v>0</v>
      </c>
      <c r="AA50" s="17">
        <v>2.2988505747126435</v>
      </c>
      <c r="AB50" s="17">
        <v>1.5075376884422109</v>
      </c>
      <c r="AC50" s="17">
        <v>5.095541401273886</v>
      </c>
      <c r="AD50" s="17">
        <v>7.5581395348837201</v>
      </c>
      <c r="AE50" s="17"/>
      <c r="AF50" s="17">
        <v>0</v>
      </c>
      <c r="AG50" s="17">
        <v>0.67567567567567566</v>
      </c>
      <c r="AH50" s="17">
        <v>3.0927835051546393</v>
      </c>
      <c r="AI50" s="17">
        <v>3.4482758620689653</v>
      </c>
      <c r="AJ50" s="17"/>
      <c r="AK50" s="17"/>
      <c r="AL50" s="17">
        <v>2.8846153846153846</v>
      </c>
      <c r="AM50" s="17">
        <v>0</v>
      </c>
      <c r="AN50" s="17"/>
      <c r="AO50" s="17">
        <v>0</v>
      </c>
      <c r="AP50" s="17">
        <v>0.37878787878787878</v>
      </c>
      <c r="AQ50" s="17">
        <v>0.84269662921348309</v>
      </c>
      <c r="AR50" s="17">
        <v>0</v>
      </c>
      <c r="AS50" s="17">
        <v>0.2652519893899204</v>
      </c>
      <c r="AT50" s="17">
        <v>0</v>
      </c>
      <c r="AU50" s="17">
        <v>1.0344827586206897</v>
      </c>
      <c r="AV50" s="17"/>
      <c r="AW50" s="17">
        <v>0</v>
      </c>
      <c r="AX50" s="17">
        <v>1.1363636363636365</v>
      </c>
      <c r="AY50" s="17">
        <v>2.083333333333333</v>
      </c>
      <c r="AZ50" s="17">
        <v>0</v>
      </c>
      <c r="BA50" s="17">
        <v>0</v>
      </c>
      <c r="BB50" s="17">
        <v>0</v>
      </c>
      <c r="BC50" s="17">
        <v>0.38610038610038611</v>
      </c>
      <c r="BD50" s="17">
        <v>0.30303030303030304</v>
      </c>
      <c r="BE50" s="17">
        <v>0.69930069930069927</v>
      </c>
      <c r="BF50" s="17">
        <v>0</v>
      </c>
      <c r="BG50" s="17">
        <v>0.50761421319796951</v>
      </c>
      <c r="BH50" s="17">
        <v>0</v>
      </c>
      <c r="BI50" s="17">
        <v>3.755868544600939</v>
      </c>
      <c r="BJ50" s="17">
        <v>0.80645161290322576</v>
      </c>
      <c r="BK50" s="17">
        <v>0</v>
      </c>
      <c r="BL50" s="17">
        <v>0</v>
      </c>
      <c r="BM50" s="65">
        <v>0</v>
      </c>
      <c r="BN50" s="65">
        <v>0</v>
      </c>
      <c r="BO50" s="65">
        <v>0</v>
      </c>
      <c r="BP50" s="65">
        <v>1.2269938650306749</v>
      </c>
      <c r="BQ50" s="65">
        <v>0</v>
      </c>
      <c r="BR50" s="65">
        <v>0</v>
      </c>
      <c r="BS50" s="65">
        <v>0</v>
      </c>
      <c r="BT50" s="65">
        <v>0</v>
      </c>
      <c r="BU50" s="65">
        <v>0</v>
      </c>
      <c r="BV50" s="65">
        <v>0</v>
      </c>
      <c r="BW50" s="65">
        <v>0</v>
      </c>
      <c r="BX50" s="65">
        <v>0</v>
      </c>
      <c r="BY50" s="10">
        <v>0</v>
      </c>
      <c r="BZ50" s="10">
        <v>0</v>
      </c>
      <c r="CA50" s="10"/>
      <c r="CB50" s="6"/>
      <c r="CC50" s="12"/>
      <c r="CD50" s="12"/>
      <c r="CE50" s="12">
        <v>0.28522216341144563</v>
      </c>
      <c r="CF50" s="12">
        <v>3.346981250603704</v>
      </c>
      <c r="CG50" s="12">
        <v>2.5977756552413784</v>
      </c>
      <c r="CH50" s="12">
        <v>0.64257912902988912</v>
      </c>
      <c r="CI50" s="12">
        <v>0.26501413736635615</v>
      </c>
      <c r="CJ50" s="12">
        <v>0.49931129476584019</v>
      </c>
      <c r="CK50" s="12">
        <v>0.40493315270056585</v>
      </c>
      <c r="CL50" s="12">
        <v>1.0269326701821746</v>
      </c>
      <c r="CM50" s="12">
        <v>0</v>
      </c>
      <c r="CN50" s="12">
        <v>0.22147998878603978</v>
      </c>
      <c r="CO50" s="12">
        <v>0.95411176737846437</v>
      </c>
      <c r="CP50" s="12">
        <v>0.15304252912797553</v>
      </c>
      <c r="CQ50" s="12">
        <v>0</v>
      </c>
      <c r="CR50" s="12">
        <v>0.1829070703421217</v>
      </c>
      <c r="CS50" s="12">
        <v>0</v>
      </c>
      <c r="CT50" s="6"/>
      <c r="CU50" s="34">
        <v>46</v>
      </c>
      <c r="CV50" s="45">
        <v>0.73536238803230369</v>
      </c>
      <c r="CW50" s="25">
        <v>0.28522216341144563</v>
      </c>
      <c r="CX50" s="25">
        <v>1.0269326701821746</v>
      </c>
      <c r="CY50" s="25">
        <v>0.1829070703421217</v>
      </c>
      <c r="CZ50" s="26">
        <v>0</v>
      </c>
      <c r="DC50" s="7">
        <v>10.182907070342122</v>
      </c>
      <c r="DD50">
        <v>21.026932670182173</v>
      </c>
      <c r="DE50">
        <v>30.285222163411447</v>
      </c>
    </row>
    <row r="51" spans="1:124">
      <c r="A51">
        <v>47</v>
      </c>
      <c r="M51" s="19">
        <v>0.49261083743842365</v>
      </c>
      <c r="N51" s="19">
        <v>0.11828815191963671</v>
      </c>
      <c r="O51" s="19">
        <v>0</v>
      </c>
      <c r="P51" s="19">
        <v>0</v>
      </c>
      <c r="Q51" s="19">
        <v>0.73051754907792987</v>
      </c>
      <c r="R51" s="19">
        <v>0</v>
      </c>
      <c r="S51" s="19">
        <v>0.76045627376425884</v>
      </c>
      <c r="T51" s="19"/>
      <c r="U51" s="19">
        <v>0.1325670067924398</v>
      </c>
      <c r="V51" s="19">
        <v>0</v>
      </c>
      <c r="W51" s="19">
        <v>0.12663240304577741</v>
      </c>
      <c r="X51" s="19">
        <v>0</v>
      </c>
      <c r="Y51" s="19">
        <v>0.84033613445378152</v>
      </c>
      <c r="Z51" s="19">
        <v>0.68826364757314218</v>
      </c>
      <c r="AA51" s="17">
        <v>0.57471264367816088</v>
      </c>
      <c r="AB51" s="17">
        <v>2.0100502512562812</v>
      </c>
      <c r="AC51" s="17">
        <v>0.63694267515923575</v>
      </c>
      <c r="AD51" s="17">
        <v>2.9069767441860463</v>
      </c>
      <c r="AE51" s="17"/>
      <c r="AF51" s="17">
        <v>0</v>
      </c>
      <c r="AG51" s="17">
        <v>1.3513513513513513</v>
      </c>
      <c r="AH51" s="17">
        <v>1.0309278350515463</v>
      </c>
      <c r="AI51" s="17">
        <v>1.3793103448275863</v>
      </c>
      <c r="AJ51" s="17"/>
      <c r="AK51" s="17"/>
      <c r="AL51" s="17">
        <v>0</v>
      </c>
      <c r="AM51" s="17">
        <v>0.4784688995215311</v>
      </c>
      <c r="AN51" s="17"/>
      <c r="AO51" s="17">
        <v>0</v>
      </c>
      <c r="AP51" s="17">
        <v>0.75757575757575757</v>
      </c>
      <c r="AQ51" s="17">
        <v>0</v>
      </c>
      <c r="AR51" s="17">
        <v>0.28735632183908044</v>
      </c>
      <c r="AS51" s="17">
        <v>0</v>
      </c>
      <c r="AT51" s="17">
        <v>0</v>
      </c>
      <c r="AU51" s="17">
        <v>0.68965517241379315</v>
      </c>
      <c r="AV51" s="17"/>
      <c r="AW51" s="17">
        <v>0.40650406504065045</v>
      </c>
      <c r="AX51" s="17">
        <v>1.1363636363636365</v>
      </c>
      <c r="AY51" s="17">
        <v>0.69444444444444442</v>
      </c>
      <c r="AZ51" s="17">
        <v>0.58139534883720934</v>
      </c>
      <c r="BA51" s="17">
        <v>0.35971223021582738</v>
      </c>
      <c r="BB51" s="17">
        <v>0.85106382978723405</v>
      </c>
      <c r="BC51" s="17">
        <v>0.38610038610038611</v>
      </c>
      <c r="BD51" s="17">
        <v>0.30303030303030304</v>
      </c>
      <c r="BE51" s="17">
        <v>0</v>
      </c>
      <c r="BF51" s="17">
        <v>0</v>
      </c>
      <c r="BG51" s="17">
        <v>0</v>
      </c>
      <c r="BH51" s="17">
        <v>0</v>
      </c>
      <c r="BI51" s="17">
        <v>3.755868544600939</v>
      </c>
      <c r="BJ51" s="17">
        <v>0.40322580645161288</v>
      </c>
      <c r="BK51" s="17">
        <v>0</v>
      </c>
      <c r="BL51" s="17">
        <v>0</v>
      </c>
      <c r="BM51" s="65">
        <v>0</v>
      </c>
      <c r="BN51" s="65">
        <v>0</v>
      </c>
      <c r="BO51" s="65">
        <v>0</v>
      </c>
      <c r="BP51" s="65">
        <v>0</v>
      </c>
      <c r="BQ51" s="65">
        <v>0</v>
      </c>
      <c r="BR51" s="65">
        <v>0</v>
      </c>
      <c r="BS51" s="65">
        <v>0</v>
      </c>
      <c r="BT51" s="65">
        <v>0</v>
      </c>
      <c r="BU51" s="65">
        <v>0</v>
      </c>
      <c r="BV51" s="65">
        <v>0</v>
      </c>
      <c r="BW51" s="65">
        <v>0</v>
      </c>
      <c r="BX51" s="65">
        <v>0</v>
      </c>
      <c r="BY51" s="10">
        <v>0</v>
      </c>
      <c r="BZ51" s="10">
        <v>0</v>
      </c>
      <c r="CA51" s="10"/>
      <c r="CB51" s="6"/>
      <c r="CC51" s="12"/>
      <c r="CD51" s="12"/>
      <c r="CE51" s="12">
        <v>0.19106023065487021</v>
      </c>
      <c r="CF51" s="12">
        <v>1.7082502147651903</v>
      </c>
      <c r="CG51" s="12">
        <v>1.296514489132212</v>
      </c>
      <c r="CH51" s="12">
        <v>0.32679738562091504</v>
      </c>
      <c r="CI51" s="12">
        <v>0.17337259125028934</v>
      </c>
      <c r="CJ51" s="12">
        <v>0.67943069638268938</v>
      </c>
      <c r="CK51" s="12">
        <v>0.23967937297808728</v>
      </c>
      <c r="CL51" s="12">
        <v>0.53945052915725789</v>
      </c>
      <c r="CM51" s="12">
        <v>0.64774592651630714</v>
      </c>
      <c r="CN51" s="12">
        <v>0.15510280997006662</v>
      </c>
      <c r="CO51" s="12">
        <v>0.89437461086711423</v>
      </c>
      <c r="CP51" s="12">
        <v>0.35199862956153627</v>
      </c>
      <c r="CQ51" s="12">
        <v>0</v>
      </c>
      <c r="CR51" s="12">
        <v>0.31507285096674642</v>
      </c>
      <c r="CS51" s="12">
        <v>0</v>
      </c>
      <c r="CT51" s="6"/>
      <c r="CU51" s="34">
        <v>47</v>
      </c>
      <c r="CV51" s="45">
        <v>0.45071366539506869</v>
      </c>
      <c r="CW51" s="25">
        <v>0.19106023065487021</v>
      </c>
      <c r="CX51" s="25">
        <v>0.53945052915725789</v>
      </c>
      <c r="CY51" s="25">
        <v>0.31507285096674642</v>
      </c>
      <c r="CZ51" s="26">
        <v>0</v>
      </c>
      <c r="DC51" s="7">
        <v>10.315072850966747</v>
      </c>
      <c r="DD51">
        <v>20.539450529157257</v>
      </c>
      <c r="DE51">
        <v>30.19106023065487</v>
      </c>
    </row>
    <row r="52" spans="1:124">
      <c r="A52">
        <v>48</v>
      </c>
      <c r="M52" s="19">
        <v>0.49261083743842365</v>
      </c>
      <c r="N52" s="19">
        <v>0.76290078436768949</v>
      </c>
      <c r="O52" s="19">
        <v>0.7066243152419095</v>
      </c>
      <c r="P52" s="19">
        <v>0.30425862974598861</v>
      </c>
      <c r="Q52" s="19">
        <v>0</v>
      </c>
      <c r="R52" s="19">
        <v>1.5873015873015877</v>
      </c>
      <c r="S52" s="19">
        <v>1.5209125475285177</v>
      </c>
      <c r="T52" s="19"/>
      <c r="U52" s="19">
        <v>0.85499242165808076</v>
      </c>
      <c r="V52" s="19">
        <v>0.45248868778280549</v>
      </c>
      <c r="W52" s="19">
        <v>0.81671712713563294</v>
      </c>
      <c r="X52" s="19">
        <v>0.46132174771291246</v>
      </c>
      <c r="Y52" s="19">
        <v>1.680672268907563</v>
      </c>
      <c r="Z52" s="19">
        <v>0</v>
      </c>
      <c r="AA52" s="17">
        <v>2.2988505747126435</v>
      </c>
      <c r="AB52" s="17">
        <v>1.0050251256281406</v>
      </c>
      <c r="AC52" s="17">
        <v>3.1847133757961785</v>
      </c>
      <c r="AD52" s="17">
        <v>0</v>
      </c>
      <c r="AE52" s="17"/>
      <c r="AF52" s="17">
        <v>1</v>
      </c>
      <c r="AG52" s="17">
        <v>2.7027027027027026</v>
      </c>
      <c r="AH52" s="17">
        <v>0</v>
      </c>
      <c r="AI52" s="17">
        <v>2.0689655172413794</v>
      </c>
      <c r="AJ52" s="17"/>
      <c r="AK52" s="17"/>
      <c r="AL52" s="17">
        <v>1.9230769230769231</v>
      </c>
      <c r="AM52" s="17">
        <v>0.4784688995215311</v>
      </c>
      <c r="AN52" s="17"/>
      <c r="AO52" s="17">
        <v>0</v>
      </c>
      <c r="AP52" s="17">
        <v>0.75757575757575757</v>
      </c>
      <c r="AQ52" s="17">
        <v>0</v>
      </c>
      <c r="AR52" s="17">
        <v>0</v>
      </c>
      <c r="AS52" s="17">
        <v>0.53050397877984079</v>
      </c>
      <c r="AT52" s="17">
        <v>0.40816326530612246</v>
      </c>
      <c r="AU52" s="17">
        <v>1.7241379310344827</v>
      </c>
      <c r="AV52" s="17"/>
      <c r="AW52" s="17">
        <v>0</v>
      </c>
      <c r="AX52" s="17">
        <v>0</v>
      </c>
      <c r="AY52" s="17">
        <v>0.69444444444444442</v>
      </c>
      <c r="AZ52" s="17">
        <v>0.58139534883720934</v>
      </c>
      <c r="BA52" s="17">
        <v>0.35971223021582738</v>
      </c>
      <c r="BB52" s="17">
        <v>0</v>
      </c>
      <c r="BC52" s="17">
        <v>0.38610038610038611</v>
      </c>
      <c r="BD52" s="17">
        <v>0</v>
      </c>
      <c r="BE52" s="17">
        <v>0.34965034965034963</v>
      </c>
      <c r="BF52" s="17">
        <v>0</v>
      </c>
      <c r="BG52" s="17">
        <v>0.50761421319796951</v>
      </c>
      <c r="BH52" s="17">
        <v>0</v>
      </c>
      <c r="BI52" s="17">
        <v>2.3474178403755865</v>
      </c>
      <c r="BJ52" s="17">
        <v>0.40322580645161288</v>
      </c>
      <c r="BK52" s="17">
        <v>0.39370078740157477</v>
      </c>
      <c r="BL52" s="17">
        <v>0</v>
      </c>
      <c r="BM52" s="65">
        <v>0</v>
      </c>
      <c r="BN52" s="65">
        <v>0</v>
      </c>
      <c r="BO52" s="65">
        <v>0</v>
      </c>
      <c r="BP52" s="65">
        <v>0.61349693251533743</v>
      </c>
      <c r="BQ52" s="65">
        <v>0</v>
      </c>
      <c r="BR52" s="65">
        <v>0</v>
      </c>
      <c r="BS52" s="65">
        <v>0</v>
      </c>
      <c r="BT52" s="65">
        <v>0</v>
      </c>
      <c r="BU52" s="65">
        <v>0</v>
      </c>
      <c r="BV52" s="65">
        <v>0</v>
      </c>
      <c r="BW52" s="65">
        <v>0</v>
      </c>
      <c r="BX52" s="65">
        <v>0</v>
      </c>
      <c r="BY52" s="10">
        <v>0</v>
      </c>
      <c r="BZ52" s="10">
        <v>0</v>
      </c>
      <c r="CA52" s="10"/>
      <c r="CB52" s="6"/>
      <c r="CC52" s="12"/>
      <c r="CD52" s="12"/>
      <c r="CE52" s="12">
        <v>0.47355500726041394</v>
      </c>
      <c r="CF52" s="12">
        <v>1.0163163497554051</v>
      </c>
      <c r="CG52" s="12">
        <v>0.95251748865906105</v>
      </c>
      <c r="CH52" s="12">
        <v>0.32679738562091504</v>
      </c>
      <c r="CI52" s="12">
        <v>0.49485386172413459</v>
      </c>
      <c r="CJ52" s="12">
        <v>0.22169368099600656</v>
      </c>
      <c r="CK52" s="12">
        <v>0.42030996909570661</v>
      </c>
      <c r="CL52" s="12">
        <v>0.57127056931433962</v>
      </c>
      <c r="CM52" s="12">
        <v>0.14884644008930786</v>
      </c>
      <c r="CN52" s="12">
        <v>8.3270116062892682E-2</v>
      </c>
      <c r="CO52" s="12">
        <v>0.65429311870621654</v>
      </c>
      <c r="CP52" s="12">
        <v>0.13361660378551052</v>
      </c>
      <c r="CQ52" s="12">
        <v>0</v>
      </c>
      <c r="CR52" s="12">
        <v>0.14255939125875852</v>
      </c>
      <c r="CS52" s="12">
        <v>0</v>
      </c>
      <c r="CT52" s="6"/>
      <c r="CU52" s="34">
        <v>48</v>
      </c>
      <c r="CV52" s="45">
        <v>0.44379869791247362</v>
      </c>
      <c r="CW52" s="25">
        <v>0.47355500726041394</v>
      </c>
      <c r="CX52" s="25">
        <v>0.57127056931433962</v>
      </c>
      <c r="CY52" s="25">
        <v>0.14255939125875852</v>
      </c>
      <c r="CZ52" s="26">
        <v>0</v>
      </c>
      <c r="DC52" s="7">
        <v>10.142559391258759</v>
      </c>
      <c r="DD52">
        <v>20.57127056931434</v>
      </c>
      <c r="DE52">
        <v>30.473555007260416</v>
      </c>
    </row>
    <row r="53" spans="1:124">
      <c r="A53">
        <v>49</v>
      </c>
      <c r="M53" s="19">
        <v>0</v>
      </c>
      <c r="N53" s="19">
        <v>0.40649511490298612</v>
      </c>
      <c r="O53" s="19">
        <v>2.1820190581411403</v>
      </c>
      <c r="P53" s="19">
        <v>0.31317826384277658</v>
      </c>
      <c r="Q53" s="19">
        <v>0</v>
      </c>
      <c r="R53" s="19">
        <v>0</v>
      </c>
      <c r="S53" s="19">
        <v>0</v>
      </c>
      <c r="T53" s="19"/>
      <c r="U53" s="19">
        <v>0.45556414386327032</v>
      </c>
      <c r="V53" s="19">
        <v>0.45248868778280549</v>
      </c>
      <c r="W53" s="19">
        <v>0.43516998440812765</v>
      </c>
      <c r="X53" s="19">
        <v>0.27242033063994736</v>
      </c>
      <c r="Y53" s="19">
        <v>0</v>
      </c>
      <c r="Z53" s="19">
        <v>0</v>
      </c>
      <c r="AA53" s="17">
        <v>0</v>
      </c>
      <c r="AB53" s="17">
        <v>2.0100502512562812</v>
      </c>
      <c r="AC53" s="17">
        <v>2.547770700636943</v>
      </c>
      <c r="AD53" s="17">
        <v>0</v>
      </c>
      <c r="AE53" s="17"/>
      <c r="AF53" s="17">
        <v>1</v>
      </c>
      <c r="AG53" s="17">
        <v>0</v>
      </c>
      <c r="AH53" s="17">
        <v>0</v>
      </c>
      <c r="AI53" s="17">
        <v>4.1379310344827589</v>
      </c>
      <c r="AJ53" s="17"/>
      <c r="AK53" s="17"/>
      <c r="AL53" s="17">
        <v>0.96153846153846156</v>
      </c>
      <c r="AM53" s="17">
        <v>0</v>
      </c>
      <c r="AN53" s="17"/>
      <c r="AO53" s="17">
        <v>0</v>
      </c>
      <c r="AP53" s="17">
        <v>0</v>
      </c>
      <c r="AQ53" s="17">
        <v>0</v>
      </c>
      <c r="AR53" s="17">
        <v>0</v>
      </c>
      <c r="AS53" s="17">
        <v>0</v>
      </c>
      <c r="AT53" s="17">
        <v>0.40816326530612246</v>
      </c>
      <c r="AU53" s="17">
        <v>0.34482758620689657</v>
      </c>
      <c r="AV53" s="17"/>
      <c r="AW53" s="17">
        <v>0</v>
      </c>
      <c r="AX53" s="17">
        <v>0</v>
      </c>
      <c r="AY53" s="17">
        <v>0.69444444444444442</v>
      </c>
      <c r="AZ53" s="17">
        <v>0</v>
      </c>
      <c r="BA53" s="17">
        <v>0</v>
      </c>
      <c r="BB53" s="17">
        <v>0</v>
      </c>
      <c r="BC53" s="17">
        <v>0.38610038610038611</v>
      </c>
      <c r="BD53" s="17">
        <v>0</v>
      </c>
      <c r="BE53" s="17">
        <v>0</v>
      </c>
      <c r="BF53" s="17">
        <v>0</v>
      </c>
      <c r="BG53" s="17">
        <v>0.50761421319796951</v>
      </c>
      <c r="BH53" s="17">
        <v>0</v>
      </c>
      <c r="BI53" s="17">
        <v>0.93896713615023475</v>
      </c>
      <c r="BJ53" s="17">
        <v>0</v>
      </c>
      <c r="BK53" s="17">
        <v>0</v>
      </c>
      <c r="BL53" s="17">
        <v>0.98039215686274506</v>
      </c>
      <c r="BM53" s="65">
        <v>0</v>
      </c>
      <c r="BN53" s="65">
        <v>0</v>
      </c>
      <c r="BO53" s="65">
        <v>0</v>
      </c>
      <c r="BP53" s="65">
        <v>0</v>
      </c>
      <c r="BQ53" s="65">
        <v>0</v>
      </c>
      <c r="BR53" s="65">
        <v>0</v>
      </c>
      <c r="BS53" s="65">
        <v>0</v>
      </c>
      <c r="BT53" s="65">
        <v>0</v>
      </c>
      <c r="BU53" s="65">
        <v>0</v>
      </c>
      <c r="BV53" s="65">
        <v>0</v>
      </c>
      <c r="BW53" s="65">
        <v>0</v>
      </c>
      <c r="BX53" s="65">
        <v>0</v>
      </c>
      <c r="BY53" s="10">
        <v>0</v>
      </c>
      <c r="BZ53" s="10">
        <v>0</v>
      </c>
      <c r="CA53" s="10"/>
      <c r="CB53" s="6"/>
      <c r="CC53" s="12"/>
      <c r="CD53" s="12"/>
      <c r="CE53" s="12">
        <v>0.22189099174490176</v>
      </c>
      <c r="CF53" s="12">
        <v>1.2775317367292807</v>
      </c>
      <c r="CG53" s="12">
        <v>1.0635004255485065</v>
      </c>
      <c r="CH53" s="12">
        <v>0</v>
      </c>
      <c r="CI53" s="12">
        <v>9.8433822450360864E-2</v>
      </c>
      <c r="CJ53" s="12">
        <v>6.3131313131313135E-2</v>
      </c>
      <c r="CK53" s="12">
        <v>6.2921643508426495E-2</v>
      </c>
      <c r="CL53" s="12">
        <v>0.34673569714435665</v>
      </c>
      <c r="CM53" s="12">
        <v>0</v>
      </c>
      <c r="CN53" s="12">
        <v>5.2327607244277659E-2</v>
      </c>
      <c r="CO53" s="12">
        <v>0.64438921108349445</v>
      </c>
      <c r="CP53" s="12">
        <v>7.0245672933708148E-2</v>
      </c>
      <c r="CQ53" s="12">
        <v>0</v>
      </c>
      <c r="CR53" s="12">
        <v>6.2876677863405839E-2</v>
      </c>
      <c r="CS53" s="12">
        <v>0</v>
      </c>
      <c r="CT53" s="6"/>
      <c r="CU53" s="34">
        <v>49</v>
      </c>
      <c r="CV53" s="45">
        <v>0.25789082469896679</v>
      </c>
      <c r="CW53" s="25">
        <v>0.22189099174490176</v>
      </c>
      <c r="CX53" s="25">
        <v>0.34673569714435665</v>
      </c>
      <c r="CY53" s="25">
        <v>6.2876677863405839E-2</v>
      </c>
      <c r="CZ53" s="26">
        <v>0</v>
      </c>
      <c r="DC53" s="7">
        <v>10.062876677863406</v>
      </c>
      <c r="DD53">
        <v>20.346735697144357</v>
      </c>
      <c r="DE53">
        <v>30.221890991744903</v>
      </c>
    </row>
    <row r="54" spans="1:124">
      <c r="A54">
        <v>50</v>
      </c>
      <c r="M54" s="19">
        <v>0.49261083743842365</v>
      </c>
      <c r="N54" s="19">
        <v>0.24004403467730839</v>
      </c>
      <c r="O54" s="19">
        <v>0.90917460755880852</v>
      </c>
      <c r="P54" s="19">
        <v>0</v>
      </c>
      <c r="Q54" s="19">
        <v>0.75193337299226659</v>
      </c>
      <c r="R54" s="19">
        <v>0.79365079365079383</v>
      </c>
      <c r="S54" s="19">
        <v>0</v>
      </c>
      <c r="T54" s="19"/>
      <c r="U54" s="19">
        <v>0.26902034277423453</v>
      </c>
      <c r="V54" s="19">
        <v>0</v>
      </c>
      <c r="W54" s="19">
        <v>0.52137901449466673</v>
      </c>
      <c r="X54" s="19">
        <v>0.34631926463376933</v>
      </c>
      <c r="Y54" s="19">
        <v>0</v>
      </c>
      <c r="Z54" s="19">
        <v>0.70844075776258286</v>
      </c>
      <c r="AA54" s="17">
        <v>0</v>
      </c>
      <c r="AB54" s="17">
        <v>0</v>
      </c>
      <c r="AC54" s="17">
        <v>2.547770700636943</v>
      </c>
      <c r="AD54" s="17">
        <v>2.3255813953488373</v>
      </c>
      <c r="AE54" s="17"/>
      <c r="AF54" s="17">
        <v>4</v>
      </c>
      <c r="AG54" s="17">
        <v>0.67567567567567566</v>
      </c>
      <c r="AH54" s="17">
        <v>0</v>
      </c>
      <c r="AI54" s="17">
        <v>0.68965517241379315</v>
      </c>
      <c r="AJ54" s="17"/>
      <c r="AK54" s="17"/>
      <c r="AL54" s="17">
        <v>0</v>
      </c>
      <c r="AM54" s="17">
        <v>0</v>
      </c>
      <c r="AN54" s="17"/>
      <c r="AO54" s="17">
        <v>0</v>
      </c>
      <c r="AP54" s="17">
        <v>0</v>
      </c>
      <c r="AQ54" s="17">
        <v>0.2808988764044944</v>
      </c>
      <c r="AR54" s="17">
        <v>0.28735632183908044</v>
      </c>
      <c r="AS54" s="17">
        <v>0</v>
      </c>
      <c r="AT54" s="17">
        <v>0</v>
      </c>
      <c r="AU54" s="17">
        <v>0</v>
      </c>
      <c r="AV54" s="17"/>
      <c r="AW54" s="17">
        <v>0</v>
      </c>
      <c r="AX54" s="17">
        <v>0.56818181818181823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7">
        <v>0</v>
      </c>
      <c r="BH54" s="17">
        <v>0</v>
      </c>
      <c r="BI54" s="17">
        <v>1.4084507042253522</v>
      </c>
      <c r="BJ54" s="17">
        <v>0</v>
      </c>
      <c r="BK54" s="17">
        <v>0</v>
      </c>
      <c r="BL54" s="17">
        <v>0</v>
      </c>
      <c r="BM54" s="65">
        <v>0</v>
      </c>
      <c r="BN54" s="65">
        <v>0</v>
      </c>
      <c r="BO54" s="65">
        <v>0</v>
      </c>
      <c r="BP54" s="65">
        <v>0.61349693251533743</v>
      </c>
      <c r="BQ54" s="65">
        <v>0</v>
      </c>
      <c r="BR54" s="65">
        <v>0</v>
      </c>
      <c r="BS54" s="65">
        <v>0</v>
      </c>
      <c r="BT54" s="65">
        <v>0</v>
      </c>
      <c r="BU54" s="65">
        <v>0</v>
      </c>
      <c r="BV54" s="65">
        <v>0</v>
      </c>
      <c r="BW54" s="65">
        <v>0</v>
      </c>
      <c r="BX54" s="65">
        <v>0</v>
      </c>
      <c r="BY54" s="10">
        <v>0</v>
      </c>
      <c r="BZ54" s="10">
        <v>0</v>
      </c>
      <c r="CA54" s="10"/>
      <c r="CB54" s="6"/>
      <c r="CC54" s="12"/>
      <c r="CD54" s="12"/>
      <c r="CE54" s="12">
        <v>0.24719939422316345</v>
      </c>
      <c r="CF54" s="12">
        <v>0.94632018885153457</v>
      </c>
      <c r="CG54" s="12">
        <v>0.81494021603843148</v>
      </c>
      <c r="CH54" s="12">
        <v>0.15972681207314388</v>
      </c>
      <c r="CI54" s="12">
        <v>3.9764355791350757E-2</v>
      </c>
      <c r="CJ54" s="12">
        <v>0.15495867768595042</v>
      </c>
      <c r="CK54" s="12">
        <v>8.5746839332236174E-2</v>
      </c>
      <c r="CL54" s="12">
        <v>0.29258245472025779</v>
      </c>
      <c r="CM54" s="12">
        <v>0</v>
      </c>
      <c r="CN54" s="12">
        <v>0</v>
      </c>
      <c r="CO54" s="12">
        <v>0.3129890453834116</v>
      </c>
      <c r="CP54" s="12">
        <v>2.5464885741482902E-2</v>
      </c>
      <c r="CQ54" s="12">
        <v>0</v>
      </c>
      <c r="CR54" s="12">
        <v>4.5753133281193292E-2</v>
      </c>
      <c r="CS54" s="12">
        <v>0</v>
      </c>
      <c r="CT54" s="6"/>
      <c r="CU54" s="34">
        <v>50</v>
      </c>
      <c r="CV54" s="45">
        <v>0.22000099755037611</v>
      </c>
      <c r="CW54" s="25">
        <v>0.24719939422316345</v>
      </c>
      <c r="CX54" s="25">
        <v>0.29258245472025779</v>
      </c>
      <c r="CY54" s="25">
        <v>4.5753133281193292E-2</v>
      </c>
      <c r="CZ54" s="26">
        <v>0</v>
      </c>
      <c r="DC54" s="7">
        <v>10.045753133281194</v>
      </c>
      <c r="DD54">
        <v>20.292582454720257</v>
      </c>
      <c r="DE54">
        <v>30.247199394223163</v>
      </c>
    </row>
    <row r="55" spans="1:124">
      <c r="A55">
        <v>51</v>
      </c>
      <c r="M55" s="19">
        <v>0</v>
      </c>
      <c r="N55" s="19">
        <v>0.30516031374707581</v>
      </c>
      <c r="O55" s="19">
        <v>0</v>
      </c>
      <c r="P55" s="19">
        <v>0</v>
      </c>
      <c r="Q55" s="19">
        <v>0</v>
      </c>
      <c r="R55" s="19">
        <v>0</v>
      </c>
      <c r="S55" s="19">
        <v>0.76045627376425884</v>
      </c>
      <c r="T55" s="19"/>
      <c r="U55" s="19">
        <v>0.34199696866323237</v>
      </c>
      <c r="V55" s="19">
        <v>0.45248868778280549</v>
      </c>
      <c r="W55" s="19">
        <v>0</v>
      </c>
      <c r="X55" s="19">
        <v>0.23687638013911494</v>
      </c>
      <c r="Y55" s="19">
        <v>0.84033613445378152</v>
      </c>
      <c r="Z55" s="19">
        <v>0</v>
      </c>
      <c r="AA55" s="17">
        <v>0.57471264367816088</v>
      </c>
      <c r="AB55" s="17">
        <v>0</v>
      </c>
      <c r="AC55" s="17">
        <v>2.547770700636943</v>
      </c>
      <c r="AD55" s="17">
        <v>0</v>
      </c>
      <c r="AE55" s="17"/>
      <c r="AF55" s="17">
        <v>2</v>
      </c>
      <c r="AG55" s="17">
        <v>1.3513513513513513</v>
      </c>
      <c r="AH55" s="17">
        <v>0</v>
      </c>
      <c r="AI55" s="17">
        <v>0</v>
      </c>
      <c r="AJ55" s="17"/>
      <c r="AK55" s="17"/>
      <c r="AL55" s="17">
        <v>1.9230769230769231</v>
      </c>
      <c r="AM55" s="17">
        <v>0</v>
      </c>
      <c r="AN55" s="17"/>
      <c r="AO55" s="17">
        <v>0</v>
      </c>
      <c r="AP55" s="17">
        <v>0</v>
      </c>
      <c r="AQ55" s="17">
        <v>0.2808988764044944</v>
      </c>
      <c r="AR55" s="17">
        <v>0.28735632183908044</v>
      </c>
      <c r="AS55" s="17">
        <v>0.2652519893899204</v>
      </c>
      <c r="AT55" s="17">
        <v>0</v>
      </c>
      <c r="AU55" s="17">
        <v>0</v>
      </c>
      <c r="AV55" s="17"/>
      <c r="AW55" s="17">
        <v>0</v>
      </c>
      <c r="AX55" s="17">
        <v>0</v>
      </c>
      <c r="AY55" s="17">
        <v>0</v>
      </c>
      <c r="AZ55" s="17">
        <v>0.58139534883720934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0.46948356807511737</v>
      </c>
      <c r="BJ55" s="17">
        <v>0.40322580645161288</v>
      </c>
      <c r="BK55" s="17">
        <v>0</v>
      </c>
      <c r="BL55" s="17">
        <v>0.49019607843137253</v>
      </c>
      <c r="BM55" s="65">
        <v>0</v>
      </c>
      <c r="BN55" s="65">
        <v>0</v>
      </c>
      <c r="BO55" s="65">
        <v>0</v>
      </c>
      <c r="BP55" s="65">
        <v>0</v>
      </c>
      <c r="BQ55" s="65">
        <v>0</v>
      </c>
      <c r="BR55" s="65">
        <v>0</v>
      </c>
      <c r="BS55" s="65">
        <v>0</v>
      </c>
      <c r="BT55" s="65">
        <v>0</v>
      </c>
      <c r="BU55" s="65">
        <v>0</v>
      </c>
      <c r="BV55" s="65">
        <v>0</v>
      </c>
      <c r="BW55" s="65">
        <v>0</v>
      </c>
      <c r="BX55" s="65">
        <v>0</v>
      </c>
      <c r="BY55" s="10">
        <v>0</v>
      </c>
      <c r="BZ55" s="10">
        <v>0</v>
      </c>
      <c r="CA55" s="10"/>
      <c r="CB55" s="6"/>
      <c r="CC55" s="12"/>
      <c r="CD55" s="12"/>
      <c r="CE55" s="12">
        <v>0.14428055493831154</v>
      </c>
      <c r="CF55" s="12">
        <v>0.40882767517313667</v>
      </c>
      <c r="CG55" s="12">
        <v>0.44685633768271793</v>
      </c>
      <c r="CH55" s="12">
        <v>0.15972681207314388</v>
      </c>
      <c r="CI55" s="12">
        <v>0.10436613996929907</v>
      </c>
      <c r="CJ55" s="12">
        <v>0.15856236786469344</v>
      </c>
      <c r="CK55" s="12">
        <v>0.11968566042114466</v>
      </c>
      <c r="CL55" s="12">
        <v>0.21248758447863506</v>
      </c>
      <c r="CM55" s="12">
        <v>0</v>
      </c>
      <c r="CN55" s="12">
        <v>0</v>
      </c>
      <c r="CO55" s="12">
        <v>0.38193176205309731</v>
      </c>
      <c r="CP55" s="12">
        <v>3.1074086538112517E-2</v>
      </c>
      <c r="CQ55" s="12">
        <v>0</v>
      </c>
      <c r="CR55" s="12">
        <v>2.7814315779996289E-2</v>
      </c>
      <c r="CS55" s="12">
        <v>0</v>
      </c>
      <c r="CT55" s="6"/>
      <c r="CU55" s="34">
        <v>51</v>
      </c>
      <c r="CV55" s="45">
        <v>0.15565136644824168</v>
      </c>
      <c r="CW55" s="25">
        <v>0.14428055493831154</v>
      </c>
      <c r="CX55" s="25">
        <v>0.21248758447863506</v>
      </c>
      <c r="CY55" s="25">
        <v>2.7814315779996289E-2</v>
      </c>
      <c r="CZ55" s="26">
        <v>0</v>
      </c>
      <c r="DC55" s="7">
        <v>10.027814315779997</v>
      </c>
      <c r="DD55">
        <v>20.212487584478634</v>
      </c>
      <c r="DE55">
        <v>30.144280554938312</v>
      </c>
    </row>
    <row r="56" spans="1:124">
      <c r="A56">
        <v>52</v>
      </c>
      <c r="M56" s="19">
        <v>0</v>
      </c>
      <c r="N56" s="19">
        <v>0.20872437044172285</v>
      </c>
      <c r="O56" s="19">
        <v>0</v>
      </c>
      <c r="P56" s="19">
        <v>0</v>
      </c>
      <c r="Q56" s="19">
        <v>0</v>
      </c>
      <c r="R56" s="19">
        <v>0</v>
      </c>
      <c r="S56" s="19">
        <v>0.76045627376425884</v>
      </c>
      <c r="T56" s="19"/>
      <c r="U56" s="19">
        <v>0</v>
      </c>
      <c r="V56" s="19">
        <v>0.90497737556561098</v>
      </c>
      <c r="W56" s="19">
        <v>0</v>
      </c>
      <c r="X56" s="19">
        <v>0.22694406356682612</v>
      </c>
      <c r="Y56" s="19">
        <v>0.84033613445378152</v>
      </c>
      <c r="Z56" s="19">
        <v>0</v>
      </c>
      <c r="AA56" s="17">
        <v>0.57471264367816088</v>
      </c>
      <c r="AB56" s="17">
        <v>0</v>
      </c>
      <c r="AC56" s="17">
        <v>1.2738853503184715</v>
      </c>
      <c r="AD56" s="17">
        <v>1.7441860465116279</v>
      </c>
      <c r="AE56" s="17"/>
      <c r="AF56" s="17">
        <v>2</v>
      </c>
      <c r="AG56" s="17">
        <v>0</v>
      </c>
      <c r="AH56" s="17">
        <v>0</v>
      </c>
      <c r="AI56" s="17">
        <v>1.3793103448275863</v>
      </c>
      <c r="AJ56" s="17"/>
      <c r="AK56" s="17"/>
      <c r="AL56" s="17">
        <v>0.96153846153846156</v>
      </c>
      <c r="AM56" s="17">
        <v>0</v>
      </c>
      <c r="AN56" s="17"/>
      <c r="AO56" s="17">
        <v>0</v>
      </c>
      <c r="AP56" s="17">
        <v>0</v>
      </c>
      <c r="AQ56" s="17">
        <v>0</v>
      </c>
      <c r="AR56" s="17">
        <v>0</v>
      </c>
      <c r="AS56" s="17">
        <v>0</v>
      </c>
      <c r="AT56" s="17">
        <v>0</v>
      </c>
      <c r="AU56" s="17">
        <v>0</v>
      </c>
      <c r="AV56" s="17"/>
      <c r="AW56" s="17">
        <v>0</v>
      </c>
      <c r="AX56" s="17">
        <v>0</v>
      </c>
      <c r="AY56" s="17">
        <v>0</v>
      </c>
      <c r="AZ56" s="17">
        <v>0.58139534883720934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17">
        <v>0</v>
      </c>
      <c r="BH56" s="17">
        <v>0</v>
      </c>
      <c r="BI56" s="17">
        <v>0</v>
      </c>
      <c r="BJ56" s="17">
        <v>0</v>
      </c>
      <c r="BK56" s="17">
        <v>0</v>
      </c>
      <c r="BL56" s="17">
        <v>0</v>
      </c>
      <c r="BM56" s="65">
        <v>0</v>
      </c>
      <c r="BN56" s="65">
        <v>0</v>
      </c>
      <c r="BO56" s="65">
        <v>0</v>
      </c>
      <c r="BP56" s="65">
        <v>0</v>
      </c>
      <c r="BQ56" s="65">
        <v>0</v>
      </c>
      <c r="BR56" s="65">
        <v>0</v>
      </c>
      <c r="BS56" s="65">
        <v>0</v>
      </c>
      <c r="BT56" s="65">
        <v>0</v>
      </c>
      <c r="BU56" s="65">
        <v>0</v>
      </c>
      <c r="BV56" s="65">
        <v>0</v>
      </c>
      <c r="BW56" s="65">
        <v>0</v>
      </c>
      <c r="BX56" s="65">
        <v>0</v>
      </c>
      <c r="BY56" s="10">
        <v>0</v>
      </c>
      <c r="BZ56" s="10">
        <v>0</v>
      </c>
      <c r="CA56" s="10"/>
      <c r="CB56" s="6"/>
      <c r="CC56" s="12"/>
      <c r="CD56" s="12"/>
      <c r="CE56" s="12">
        <v>0.14448309877055135</v>
      </c>
      <c r="CF56" s="12">
        <v>0.63481388631110203</v>
      </c>
      <c r="CG56" s="12">
        <v>0.57045907609829483</v>
      </c>
      <c r="CH56" s="12">
        <v>0</v>
      </c>
      <c r="CI56" s="12">
        <v>0</v>
      </c>
      <c r="CJ56" s="12">
        <v>0.15856236786469344</v>
      </c>
      <c r="CK56" s="12">
        <v>0</v>
      </c>
      <c r="CL56" s="12">
        <v>0.16181064972291131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6"/>
      <c r="CU56" s="34">
        <v>52</v>
      </c>
      <c r="CV56" s="45">
        <v>0.11515292863778603</v>
      </c>
      <c r="CW56" s="25">
        <v>0.14448309877055135</v>
      </c>
      <c r="CX56" s="25">
        <v>0.16181064972291131</v>
      </c>
      <c r="CY56" s="25">
        <v>0</v>
      </c>
      <c r="CZ56" s="26">
        <v>0</v>
      </c>
      <c r="DC56" s="7">
        <v>10</v>
      </c>
      <c r="DD56">
        <v>20.161810649722913</v>
      </c>
      <c r="DE56">
        <v>30.14448309877055</v>
      </c>
    </row>
    <row r="57" spans="1:124">
      <c r="A57">
        <v>53</v>
      </c>
      <c r="M57" s="19">
        <v>0</v>
      </c>
      <c r="N57" s="19">
        <v>0.1999724783266823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/>
      <c r="U57" s="19">
        <v>0</v>
      </c>
      <c r="V57" s="19">
        <v>0.45248868778280549</v>
      </c>
      <c r="W57" s="19">
        <v>0</v>
      </c>
      <c r="X57" s="19">
        <v>0.2868502999996877</v>
      </c>
      <c r="Y57" s="19">
        <v>0</v>
      </c>
      <c r="Z57" s="19">
        <v>0</v>
      </c>
      <c r="AA57" s="17">
        <v>0</v>
      </c>
      <c r="AB57" s="17">
        <v>0</v>
      </c>
      <c r="AC57" s="17">
        <v>2.547770700636943</v>
      </c>
      <c r="AD57" s="17">
        <v>0</v>
      </c>
      <c r="AE57" s="17"/>
      <c r="AF57" s="17">
        <v>3</v>
      </c>
      <c r="AG57" s="17">
        <v>0</v>
      </c>
      <c r="AH57" s="17">
        <v>0</v>
      </c>
      <c r="AI57" s="17">
        <v>0</v>
      </c>
      <c r="AJ57" s="17"/>
      <c r="AK57" s="17"/>
      <c r="AL57" s="17">
        <v>0</v>
      </c>
      <c r="AM57" s="17">
        <v>0</v>
      </c>
      <c r="AN57" s="17"/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/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</v>
      </c>
      <c r="BH57" s="17">
        <v>0</v>
      </c>
      <c r="BI57" s="17">
        <v>0.46948356807511737</v>
      </c>
      <c r="BJ57" s="17">
        <v>0</v>
      </c>
      <c r="BK57" s="17">
        <v>0</v>
      </c>
      <c r="BL57" s="17">
        <v>0</v>
      </c>
      <c r="BM57" s="65">
        <v>0</v>
      </c>
      <c r="BN57" s="65">
        <v>0</v>
      </c>
      <c r="BO57" s="65">
        <v>0</v>
      </c>
      <c r="BP57" s="65">
        <v>0</v>
      </c>
      <c r="BQ57" s="65">
        <v>0</v>
      </c>
      <c r="BR57" s="65">
        <v>0</v>
      </c>
      <c r="BS57" s="65">
        <v>0</v>
      </c>
      <c r="BT57" s="65">
        <v>0</v>
      </c>
      <c r="BU57" s="65">
        <v>0</v>
      </c>
      <c r="BV57" s="65">
        <v>0</v>
      </c>
      <c r="BW57" s="65">
        <v>0</v>
      </c>
      <c r="BX57" s="65">
        <v>0</v>
      </c>
      <c r="BY57" s="10">
        <v>0</v>
      </c>
      <c r="BZ57" s="10">
        <v>0</v>
      </c>
      <c r="CA57" s="10"/>
      <c r="CB57" s="6"/>
      <c r="CC57" s="12"/>
      <c r="CD57" s="12"/>
      <c r="CE57" s="12">
        <v>4.6138868568869271E-2</v>
      </c>
      <c r="CF57" s="12">
        <v>0.38700314440054828</v>
      </c>
      <c r="CG57" s="12">
        <v>0.35910946343002526</v>
      </c>
      <c r="CH57" s="12">
        <v>0</v>
      </c>
      <c r="CI57" s="12">
        <v>0</v>
      </c>
      <c r="CJ57" s="12">
        <v>0</v>
      </c>
      <c r="CK57" s="12">
        <v>0</v>
      </c>
      <c r="CL57" s="12">
        <v>0.10186135699109466</v>
      </c>
      <c r="CM57" s="12">
        <v>0</v>
      </c>
      <c r="CN57" s="12">
        <v>0</v>
      </c>
      <c r="CO57" s="12">
        <v>0.10432968179447054</v>
      </c>
      <c r="CP57" s="12">
        <v>8.4882952471609669E-3</v>
      </c>
      <c r="CQ57" s="12">
        <v>0</v>
      </c>
      <c r="CR57" s="12">
        <v>7.5978460106559771E-3</v>
      </c>
      <c r="CS57" s="12">
        <v>0</v>
      </c>
      <c r="CT57" s="6"/>
      <c r="CU57" s="34">
        <v>53</v>
      </c>
      <c r="CV57" s="45">
        <v>7.1305088145502835E-2</v>
      </c>
      <c r="CW57" s="25">
        <v>4.6138868568869271E-2</v>
      </c>
      <c r="CX57" s="25">
        <v>0.10186135699109466</v>
      </c>
      <c r="CY57" s="25">
        <v>7.5978460106559771E-3</v>
      </c>
      <c r="CZ57" s="26">
        <v>0</v>
      </c>
      <c r="DC57" s="7">
        <v>10.007597846010656</v>
      </c>
      <c r="DD57">
        <v>20.101861356991094</v>
      </c>
      <c r="DE57">
        <v>30.046138868568868</v>
      </c>
    </row>
    <row r="58" spans="1:124">
      <c r="A58">
        <v>54</v>
      </c>
      <c r="M58" s="19">
        <v>0</v>
      </c>
      <c r="N58" s="19">
        <v>0.25275904775010322</v>
      </c>
      <c r="O58" s="19">
        <v>0</v>
      </c>
      <c r="P58" s="19">
        <v>0.31317826384277658</v>
      </c>
      <c r="Q58" s="19">
        <v>0</v>
      </c>
      <c r="R58" s="19">
        <v>0.79365079365079383</v>
      </c>
      <c r="S58" s="19">
        <v>0</v>
      </c>
      <c r="T58" s="19"/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0.70844075776258286</v>
      </c>
      <c r="AA58" s="17">
        <v>0</v>
      </c>
      <c r="AB58" s="17">
        <v>0</v>
      </c>
      <c r="AC58" s="17">
        <v>1.2738853503184715</v>
      </c>
      <c r="AD58" s="17">
        <v>0</v>
      </c>
      <c r="AE58" s="17"/>
      <c r="AF58" s="17">
        <v>1</v>
      </c>
      <c r="AG58" s="17">
        <v>0</v>
      </c>
      <c r="AH58" s="17">
        <v>0</v>
      </c>
      <c r="AI58" s="17">
        <v>0</v>
      </c>
      <c r="AJ58" s="17"/>
      <c r="AK58" s="17"/>
      <c r="AL58" s="17">
        <v>0.96153846153846156</v>
      </c>
      <c r="AM58" s="17">
        <v>0</v>
      </c>
      <c r="AN58" s="17"/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/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0.46948356807511737</v>
      </c>
      <c r="BJ58" s="17">
        <v>0</v>
      </c>
      <c r="BK58" s="17">
        <v>0</v>
      </c>
      <c r="BL58" s="17">
        <v>0</v>
      </c>
      <c r="BM58" s="65">
        <v>0</v>
      </c>
      <c r="BN58" s="65">
        <v>0</v>
      </c>
      <c r="BO58" s="65">
        <v>0</v>
      </c>
      <c r="BP58" s="65">
        <v>0</v>
      </c>
      <c r="BQ58" s="65">
        <v>0</v>
      </c>
      <c r="BR58" s="65">
        <v>0</v>
      </c>
      <c r="BS58" s="65">
        <v>0</v>
      </c>
      <c r="BT58" s="65">
        <v>0</v>
      </c>
      <c r="BU58" s="65">
        <v>0</v>
      </c>
      <c r="BV58" s="65">
        <v>0</v>
      </c>
      <c r="BW58" s="65">
        <v>0</v>
      </c>
      <c r="BX58" s="65">
        <v>0</v>
      </c>
      <c r="BY58" s="10">
        <v>0</v>
      </c>
      <c r="BZ58" s="10">
        <v>0</v>
      </c>
      <c r="CA58" s="10"/>
      <c r="CB58" s="6"/>
      <c r="CC58" s="12"/>
      <c r="CD58" s="12"/>
      <c r="CE58" s="12">
        <v>0.10158133414692465</v>
      </c>
      <c r="CF58" s="12">
        <v>0.19350157220027414</v>
      </c>
      <c r="CG58" s="12">
        <v>0.19435190564531352</v>
      </c>
      <c r="CH58" s="12">
        <v>0</v>
      </c>
      <c r="CI58" s="12">
        <v>0</v>
      </c>
      <c r="CJ58" s="12">
        <v>0</v>
      </c>
      <c r="CK58" s="12">
        <v>0</v>
      </c>
      <c r="CL58" s="12">
        <v>5.5127895137451276E-2</v>
      </c>
      <c r="CM58" s="12">
        <v>0</v>
      </c>
      <c r="CN58" s="12">
        <v>0</v>
      </c>
      <c r="CO58" s="12">
        <v>0.10432968179447054</v>
      </c>
      <c r="CP58" s="12">
        <v>8.4882952471609669E-3</v>
      </c>
      <c r="CQ58" s="12">
        <v>0</v>
      </c>
      <c r="CR58" s="12">
        <v>7.5978460106559771E-3</v>
      </c>
      <c r="CS58" s="12">
        <v>0</v>
      </c>
      <c r="CT58" s="6"/>
      <c r="CU58" s="34">
        <v>54</v>
      </c>
      <c r="CV58" s="45">
        <v>4.5233342761783278E-2</v>
      </c>
      <c r="CW58" s="25">
        <v>0.10158133414692465</v>
      </c>
      <c r="CX58" s="25">
        <v>5.5127895137451276E-2</v>
      </c>
      <c r="CY58" s="25">
        <v>7.5978460106559771E-3</v>
      </c>
      <c r="CZ58" s="26">
        <v>0</v>
      </c>
      <c r="DC58" s="7">
        <v>10.007597846010656</v>
      </c>
      <c r="DD58">
        <v>20.055127895137453</v>
      </c>
      <c r="DE58">
        <v>30.101581334146925</v>
      </c>
    </row>
    <row r="59" spans="1:124">
      <c r="A59">
        <v>55</v>
      </c>
      <c r="M59" s="19">
        <v>0</v>
      </c>
      <c r="N59" s="19">
        <v>8.1684326407045552E-2</v>
      </c>
      <c r="O59" s="19">
        <v>0.90917460755880852</v>
      </c>
      <c r="P59" s="19">
        <v>0.31317826384277658</v>
      </c>
      <c r="Q59" s="19">
        <v>0</v>
      </c>
      <c r="R59" s="19">
        <v>0</v>
      </c>
      <c r="S59" s="19">
        <v>0.76045627376425884</v>
      </c>
      <c r="T59" s="19"/>
      <c r="U59" s="19">
        <v>0</v>
      </c>
      <c r="V59" s="19">
        <v>0.90497737556561098</v>
      </c>
      <c r="W59" s="19">
        <v>0.52137901449466673</v>
      </c>
      <c r="X59" s="19">
        <v>0</v>
      </c>
      <c r="Y59" s="19">
        <v>0.84033613445378152</v>
      </c>
      <c r="Z59" s="19">
        <v>0</v>
      </c>
      <c r="AA59" s="17">
        <v>0</v>
      </c>
      <c r="AB59" s="17">
        <v>0</v>
      </c>
      <c r="AC59" s="17">
        <v>0.63694267515923575</v>
      </c>
      <c r="AD59" s="17">
        <v>0</v>
      </c>
      <c r="AE59" s="17"/>
      <c r="AF59" s="17">
        <v>0</v>
      </c>
      <c r="AG59" s="17">
        <v>0</v>
      </c>
      <c r="AH59" s="17">
        <v>0</v>
      </c>
      <c r="AI59" s="17">
        <v>0</v>
      </c>
      <c r="AJ59" s="17"/>
      <c r="AK59" s="17"/>
      <c r="AL59" s="17">
        <v>0.96153846153846156</v>
      </c>
      <c r="AM59" s="17">
        <v>0</v>
      </c>
      <c r="AN59" s="17"/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/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>
        <v>0.93896713615023475</v>
      </c>
      <c r="BJ59" s="17">
        <v>0</v>
      </c>
      <c r="BK59" s="17">
        <v>0</v>
      </c>
      <c r="BL59" s="17">
        <v>0</v>
      </c>
      <c r="BM59" s="65">
        <v>0</v>
      </c>
      <c r="BN59" s="65">
        <v>0</v>
      </c>
      <c r="BO59" s="65">
        <v>0</v>
      </c>
      <c r="BP59" s="65">
        <v>0</v>
      </c>
      <c r="BQ59" s="65">
        <v>0</v>
      </c>
      <c r="BR59" s="65">
        <v>0</v>
      </c>
      <c r="BS59" s="65">
        <v>0</v>
      </c>
      <c r="BT59" s="65">
        <v>0</v>
      </c>
      <c r="BU59" s="65">
        <v>0</v>
      </c>
      <c r="BV59" s="65">
        <v>0</v>
      </c>
      <c r="BW59" s="65">
        <v>0</v>
      </c>
      <c r="BX59" s="65">
        <v>0</v>
      </c>
      <c r="BY59" s="10">
        <v>0</v>
      </c>
      <c r="BZ59" s="10">
        <v>0</v>
      </c>
      <c r="CA59" s="10"/>
      <c r="CB59" s="6"/>
      <c r="CC59" s="12"/>
      <c r="CD59" s="12"/>
      <c r="CE59" s="12">
        <v>0.21274734593472544</v>
      </c>
      <c r="CF59" s="12">
        <v>9.6750786100137071E-2</v>
      </c>
      <c r="CG59" s="12">
        <v>9.6559403908894212E-2</v>
      </c>
      <c r="CH59" s="12">
        <v>0</v>
      </c>
      <c r="CI59" s="12">
        <v>0</v>
      </c>
      <c r="CJ59" s="12">
        <v>0</v>
      </c>
      <c r="CK59" s="12">
        <v>0</v>
      </c>
      <c r="CL59" s="12">
        <v>2.738906354197964E-2</v>
      </c>
      <c r="CM59" s="12">
        <v>0</v>
      </c>
      <c r="CN59" s="12">
        <v>0</v>
      </c>
      <c r="CO59" s="12">
        <v>0.20865936358894108</v>
      </c>
      <c r="CP59" s="12">
        <v>1.6976590494321934E-2</v>
      </c>
      <c r="CQ59" s="12">
        <v>0</v>
      </c>
      <c r="CR59" s="12">
        <v>1.5195692021311954E-2</v>
      </c>
      <c r="CS59" s="12">
        <v>0</v>
      </c>
      <c r="CT59" s="6"/>
      <c r="CU59" s="34">
        <v>55</v>
      </c>
      <c r="CV59" s="45">
        <v>3.7675294559889085E-2</v>
      </c>
      <c r="CW59" s="25">
        <v>0.21274734593472544</v>
      </c>
      <c r="CX59" s="25">
        <v>2.738906354197964E-2</v>
      </c>
      <c r="CY59" s="25">
        <v>1.5195692021311954E-2</v>
      </c>
      <c r="CZ59" s="26">
        <v>0</v>
      </c>
      <c r="DC59" s="7">
        <v>10.015195692021312</v>
      </c>
      <c r="DD59">
        <v>20.027389063541978</v>
      </c>
      <c r="DE59">
        <v>30.212747345934726</v>
      </c>
    </row>
    <row r="60" spans="1:124">
      <c r="A60">
        <v>56</v>
      </c>
      <c r="M60" s="19">
        <v>0</v>
      </c>
      <c r="N60" s="19">
        <v>4.0842163203522776E-2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/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7">
        <v>0</v>
      </c>
      <c r="AB60" s="17">
        <v>0</v>
      </c>
      <c r="AC60" s="17">
        <v>0</v>
      </c>
      <c r="AD60" s="17">
        <v>0</v>
      </c>
      <c r="AE60" s="17"/>
      <c r="AF60" s="17">
        <v>0</v>
      </c>
      <c r="AG60" s="17">
        <v>0</v>
      </c>
      <c r="AH60" s="17">
        <v>0</v>
      </c>
      <c r="AI60" s="17">
        <v>0</v>
      </c>
      <c r="AJ60" s="17"/>
      <c r="AK60" s="17"/>
      <c r="AL60" s="17">
        <v>0</v>
      </c>
      <c r="AM60" s="17">
        <v>0</v>
      </c>
      <c r="AN60" s="17"/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/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65">
        <v>0</v>
      </c>
      <c r="BN60" s="65">
        <v>0</v>
      </c>
      <c r="BO60" s="65">
        <v>0</v>
      </c>
      <c r="BP60" s="65">
        <v>0</v>
      </c>
      <c r="BQ60" s="65">
        <v>0</v>
      </c>
      <c r="BR60" s="65">
        <v>0</v>
      </c>
      <c r="BS60" s="65">
        <v>0</v>
      </c>
      <c r="BT60" s="65">
        <v>0</v>
      </c>
      <c r="BU60" s="65">
        <v>0</v>
      </c>
      <c r="BV60" s="65">
        <v>0</v>
      </c>
      <c r="BW60" s="65">
        <v>0</v>
      </c>
      <c r="BX60" s="65">
        <v>0</v>
      </c>
      <c r="BY60" s="10">
        <v>0</v>
      </c>
      <c r="BZ60" s="10">
        <v>0</v>
      </c>
      <c r="CA60" s="10"/>
      <c r="CB60" s="6"/>
      <c r="CC60" s="12"/>
      <c r="CD60" s="12"/>
      <c r="CE60" s="12">
        <v>2.0061622455448901E-3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6"/>
      <c r="CU60" s="34">
        <v>56</v>
      </c>
      <c r="CV60" s="45">
        <v>1.483640203513239E-4</v>
      </c>
      <c r="CW60" s="25">
        <v>2.0061622455448901E-3</v>
      </c>
      <c r="CX60" s="25">
        <v>0</v>
      </c>
      <c r="CY60" s="25">
        <v>0</v>
      </c>
      <c r="CZ60" s="26">
        <v>0</v>
      </c>
      <c r="DC60" s="7">
        <v>10</v>
      </c>
      <c r="DD60">
        <v>20</v>
      </c>
      <c r="DE60">
        <v>30.002006162245547</v>
      </c>
    </row>
    <row r="61" spans="1:124">
      <c r="A61">
        <v>57</v>
      </c>
      <c r="M61" s="19">
        <v>0</v>
      </c>
      <c r="N61" s="19">
        <v>2.0421081601761388E-2</v>
      </c>
      <c r="O61" s="19">
        <v>0</v>
      </c>
      <c r="P61" s="19">
        <v>0.10505346825105796</v>
      </c>
      <c r="Q61" s="19">
        <v>0</v>
      </c>
      <c r="R61" s="19">
        <v>0.79365079365079383</v>
      </c>
      <c r="S61" s="19">
        <v>0</v>
      </c>
      <c r="T61" s="19"/>
      <c r="U61" s="19">
        <v>0</v>
      </c>
      <c r="V61" s="19">
        <v>0.45248868778280549</v>
      </c>
      <c r="W61" s="19">
        <v>0</v>
      </c>
      <c r="X61" s="19">
        <v>0</v>
      </c>
      <c r="Y61" s="19">
        <v>0</v>
      </c>
      <c r="Z61" s="19">
        <v>0</v>
      </c>
      <c r="AA61" s="17">
        <v>0</v>
      </c>
      <c r="AB61" s="17">
        <v>0</v>
      </c>
      <c r="AC61" s="17">
        <v>0</v>
      </c>
      <c r="AD61" s="17">
        <v>0</v>
      </c>
      <c r="AE61" s="17"/>
      <c r="AF61" s="17">
        <v>1</v>
      </c>
      <c r="AG61" s="17">
        <v>0</v>
      </c>
      <c r="AH61" s="17">
        <v>0</v>
      </c>
      <c r="AI61" s="17">
        <v>0</v>
      </c>
      <c r="AJ61" s="17"/>
      <c r="AK61" s="17"/>
      <c r="AL61" s="17">
        <v>0</v>
      </c>
      <c r="AM61" s="17">
        <v>0</v>
      </c>
      <c r="AN61" s="17"/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/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17">
        <v>0</v>
      </c>
      <c r="BH61" s="17">
        <v>0</v>
      </c>
      <c r="BI61" s="17">
        <v>0</v>
      </c>
      <c r="BJ61" s="17">
        <v>0</v>
      </c>
      <c r="BK61" s="17">
        <v>0</v>
      </c>
      <c r="BL61" s="17">
        <v>0</v>
      </c>
      <c r="BM61" s="65">
        <v>0</v>
      </c>
      <c r="BN61" s="65">
        <v>0</v>
      </c>
      <c r="BO61" s="65">
        <v>0</v>
      </c>
      <c r="BP61" s="65">
        <v>0</v>
      </c>
      <c r="BQ61" s="65">
        <v>0</v>
      </c>
      <c r="BR61" s="65">
        <v>0</v>
      </c>
      <c r="BS61" s="65">
        <v>0</v>
      </c>
      <c r="BT61" s="65">
        <v>0</v>
      </c>
      <c r="BU61" s="65">
        <v>0</v>
      </c>
      <c r="BV61" s="65">
        <v>0</v>
      </c>
      <c r="BW61" s="65">
        <v>0</v>
      </c>
      <c r="BX61" s="65">
        <v>0</v>
      </c>
      <c r="BY61" s="10">
        <v>0</v>
      </c>
      <c r="BZ61" s="10">
        <v>0</v>
      </c>
      <c r="CA61" s="10"/>
      <c r="CB61" s="6"/>
      <c r="CC61" s="12"/>
      <c r="CD61" s="12"/>
      <c r="CE61" s="12">
        <v>6.7373519647193889E-2</v>
      </c>
      <c r="CF61" s="12">
        <v>0</v>
      </c>
      <c r="CG61" s="12">
        <v>3.2060543515651893E-2</v>
      </c>
      <c r="CH61" s="12">
        <v>0</v>
      </c>
      <c r="CI61" s="12">
        <v>0</v>
      </c>
      <c r="CJ61" s="12">
        <v>0</v>
      </c>
      <c r="CK61" s="12">
        <v>0</v>
      </c>
      <c r="CL61" s="12">
        <v>9.0939693907918714E-3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6"/>
      <c r="CU61" s="34">
        <v>57</v>
      </c>
      <c r="CV61" s="45">
        <v>1.0853778004622226E-2</v>
      </c>
      <c r="CW61" s="25">
        <v>6.7373519647193889E-2</v>
      </c>
      <c r="CX61" s="25">
        <v>9.0939693907918714E-3</v>
      </c>
      <c r="CY61" s="25">
        <v>0</v>
      </c>
      <c r="CZ61" s="26">
        <v>0</v>
      </c>
      <c r="DD61">
        <v>20.009093969390793</v>
      </c>
      <c r="DE61">
        <v>30.067373519647195</v>
      </c>
    </row>
    <row r="62" spans="1:124">
      <c r="A62">
        <v>58</v>
      </c>
      <c r="M62" s="19">
        <v>0</v>
      </c>
      <c r="N62" s="19">
        <v>2.0421081601761388E-2</v>
      </c>
      <c r="O62" s="19">
        <v>0</v>
      </c>
      <c r="P62" s="19">
        <v>0.31317826384277658</v>
      </c>
      <c r="Q62" s="19">
        <v>0</v>
      </c>
      <c r="R62" s="19">
        <v>0</v>
      </c>
      <c r="S62" s="19">
        <v>0</v>
      </c>
      <c r="T62" s="19"/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0.70844075776258286</v>
      </c>
      <c r="AA62" s="17">
        <v>0</v>
      </c>
      <c r="AB62" s="17">
        <v>0</v>
      </c>
      <c r="AC62" s="17">
        <v>0</v>
      </c>
      <c r="AD62" s="17">
        <v>0</v>
      </c>
      <c r="AE62" s="17"/>
      <c r="AF62" s="17">
        <v>0</v>
      </c>
      <c r="AG62" s="17">
        <v>0</v>
      </c>
      <c r="AH62" s="17">
        <v>0</v>
      </c>
      <c r="AI62" s="17">
        <v>0.68965517241379315</v>
      </c>
      <c r="AJ62" s="17"/>
      <c r="AK62" s="17"/>
      <c r="AL62" s="17">
        <v>0</v>
      </c>
      <c r="AM62" s="17">
        <v>0</v>
      </c>
      <c r="AN62" s="17"/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7">
        <v>0</v>
      </c>
      <c r="AU62" s="17">
        <v>0</v>
      </c>
      <c r="AV62" s="17"/>
      <c r="AW62" s="17">
        <v>0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17">
        <v>0</v>
      </c>
      <c r="BH62" s="17">
        <v>0</v>
      </c>
      <c r="BI62" s="17">
        <v>0</v>
      </c>
      <c r="BJ62" s="17">
        <v>0</v>
      </c>
      <c r="BK62" s="17">
        <v>0</v>
      </c>
      <c r="BL62" s="17">
        <v>0</v>
      </c>
      <c r="BM62" s="65">
        <v>0</v>
      </c>
      <c r="BN62" s="65">
        <v>0</v>
      </c>
      <c r="BO62" s="65">
        <v>0</v>
      </c>
      <c r="BP62" s="65">
        <v>0</v>
      </c>
      <c r="BQ62" s="65">
        <v>0</v>
      </c>
      <c r="BR62" s="65">
        <v>0</v>
      </c>
      <c r="BS62" s="65">
        <v>0</v>
      </c>
      <c r="BT62" s="65">
        <v>0</v>
      </c>
      <c r="BU62" s="65">
        <v>0</v>
      </c>
      <c r="BV62" s="65">
        <v>0</v>
      </c>
      <c r="BW62" s="65">
        <v>0</v>
      </c>
      <c r="BX62" s="65">
        <v>0</v>
      </c>
      <c r="BY62" s="10">
        <v>0</v>
      </c>
      <c r="BZ62" s="10">
        <v>0</v>
      </c>
      <c r="CA62" s="10"/>
      <c r="CB62" s="6"/>
      <c r="CC62" s="12"/>
      <c r="CD62" s="12"/>
      <c r="CE62" s="12">
        <v>5.1184887122176559E-2</v>
      </c>
      <c r="CF62" s="12">
        <v>0</v>
      </c>
      <c r="CG62" s="12">
        <v>2.2110719665966824E-2</v>
      </c>
      <c r="CH62" s="12">
        <v>0</v>
      </c>
      <c r="CI62" s="12">
        <v>0</v>
      </c>
      <c r="CJ62" s="12">
        <v>0</v>
      </c>
      <c r="CK62" s="12">
        <v>0</v>
      </c>
      <c r="CL62" s="12">
        <v>6.2717030281323255E-3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6"/>
      <c r="CU62" s="34">
        <v>58</v>
      </c>
      <c r="CV62" s="45">
        <v>7.8344566237009659E-3</v>
      </c>
      <c r="CW62" s="25">
        <v>5.1184887122176559E-2</v>
      </c>
      <c r="CX62" s="25">
        <v>6.2717030281323255E-3</v>
      </c>
      <c r="CY62" s="25">
        <v>0</v>
      </c>
      <c r="CZ62" s="26">
        <v>0</v>
      </c>
      <c r="DD62">
        <v>20.006271703028133</v>
      </c>
      <c r="DE62">
        <v>30.051184887122176</v>
      </c>
    </row>
    <row r="63" spans="1:124">
      <c r="A63">
        <v>59</v>
      </c>
      <c r="M63" s="19">
        <v>0</v>
      </c>
      <c r="N63" s="19">
        <v>2.0421081601761388E-2</v>
      </c>
      <c r="O63" s="19">
        <v>0.72733968604704691</v>
      </c>
      <c r="P63" s="19">
        <v>0</v>
      </c>
      <c r="Q63" s="19">
        <v>0</v>
      </c>
      <c r="R63" s="19">
        <v>0</v>
      </c>
      <c r="S63" s="19">
        <v>0.76045627376425884</v>
      </c>
      <c r="T63" s="19"/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7">
        <v>0</v>
      </c>
      <c r="AB63" s="17">
        <v>0</v>
      </c>
      <c r="AC63" s="17">
        <v>0</v>
      </c>
      <c r="AD63" s="17">
        <v>0</v>
      </c>
      <c r="AE63" s="17"/>
      <c r="AF63" s="17">
        <v>0</v>
      </c>
      <c r="AG63" s="17">
        <v>0</v>
      </c>
      <c r="AH63" s="17">
        <v>0</v>
      </c>
      <c r="AI63" s="17">
        <v>0</v>
      </c>
      <c r="AJ63" s="17"/>
      <c r="AK63" s="17"/>
      <c r="AL63" s="17">
        <v>0</v>
      </c>
      <c r="AM63" s="17">
        <v>0</v>
      </c>
      <c r="AN63" s="17"/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/>
      <c r="AW63" s="17">
        <v>0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7">
        <v>0</v>
      </c>
      <c r="BL63" s="17">
        <v>0</v>
      </c>
      <c r="BM63" s="65">
        <v>0</v>
      </c>
      <c r="BN63" s="65">
        <v>0</v>
      </c>
      <c r="BO63" s="65">
        <v>0</v>
      </c>
      <c r="BP63" s="65">
        <v>0</v>
      </c>
      <c r="BQ63" s="65">
        <v>0</v>
      </c>
      <c r="BR63" s="65">
        <v>0</v>
      </c>
      <c r="BS63" s="65">
        <v>0</v>
      </c>
      <c r="BT63" s="65">
        <v>0</v>
      </c>
      <c r="BU63" s="65">
        <v>0</v>
      </c>
      <c r="BV63" s="65">
        <v>0</v>
      </c>
      <c r="BW63" s="65">
        <v>0</v>
      </c>
      <c r="BX63" s="65">
        <v>0</v>
      </c>
      <c r="BY63" s="10">
        <v>0</v>
      </c>
      <c r="BZ63" s="10">
        <v>0</v>
      </c>
      <c r="CA63" s="10"/>
      <c r="CB63" s="6"/>
      <c r="CC63" s="12"/>
      <c r="CD63" s="12"/>
      <c r="CE63" s="12">
        <v>7.4083443413431385E-2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6"/>
      <c r="CU63" s="34">
        <v>59</v>
      </c>
      <c r="CV63" s="45">
        <v>5.4787779655882992E-3</v>
      </c>
      <c r="CW63" s="25">
        <v>7.4083443413431385E-2</v>
      </c>
      <c r="CX63" s="25">
        <v>0</v>
      </c>
      <c r="CY63" s="25">
        <v>0</v>
      </c>
      <c r="CZ63" s="26">
        <v>0</v>
      </c>
      <c r="DD63">
        <v>20</v>
      </c>
      <c r="DE63">
        <v>30.074083443413432</v>
      </c>
    </row>
    <row r="64" spans="1:124">
      <c r="A64">
        <v>60</v>
      </c>
      <c r="M64" s="19">
        <v>0</v>
      </c>
      <c r="N64" s="19">
        <v>2.0421081601761388E-2</v>
      </c>
      <c r="O64" s="19">
        <v>0</v>
      </c>
      <c r="P64" s="19">
        <v>0.62635652768555317</v>
      </c>
      <c r="Q64" s="19">
        <v>0</v>
      </c>
      <c r="R64" s="19">
        <v>0</v>
      </c>
      <c r="S64" s="19">
        <v>0</v>
      </c>
      <c r="T64" s="19"/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7">
        <v>0</v>
      </c>
      <c r="AB64" s="17">
        <v>0</v>
      </c>
      <c r="AC64" s="17">
        <v>0</v>
      </c>
      <c r="AD64" s="17">
        <v>0</v>
      </c>
      <c r="AE64" s="17"/>
      <c r="AF64" s="17">
        <v>0</v>
      </c>
      <c r="AG64" s="17">
        <v>0</v>
      </c>
      <c r="AH64" s="17">
        <v>0</v>
      </c>
      <c r="AI64" s="17">
        <v>0</v>
      </c>
      <c r="AJ64" s="17"/>
      <c r="AK64" s="17"/>
      <c r="AL64" s="17">
        <v>0</v>
      </c>
      <c r="AM64" s="17">
        <v>0</v>
      </c>
      <c r="AN64" s="17"/>
      <c r="AO64" s="17">
        <v>0</v>
      </c>
      <c r="AP64" s="17">
        <v>0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/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7">
        <v>0</v>
      </c>
      <c r="BL64" s="17">
        <v>0</v>
      </c>
      <c r="BM64" s="65">
        <v>0</v>
      </c>
      <c r="BN64" s="65">
        <v>0</v>
      </c>
      <c r="BO64" s="65">
        <v>0</v>
      </c>
      <c r="BP64" s="65">
        <v>0</v>
      </c>
      <c r="BQ64" s="65">
        <v>0</v>
      </c>
      <c r="BR64" s="65">
        <v>0</v>
      </c>
      <c r="BS64" s="65">
        <v>0</v>
      </c>
      <c r="BT64" s="65">
        <v>0</v>
      </c>
      <c r="BU64" s="65">
        <v>0</v>
      </c>
      <c r="BV64" s="65">
        <v>0</v>
      </c>
      <c r="BW64" s="65">
        <v>0</v>
      </c>
      <c r="BX64" s="65">
        <v>0</v>
      </c>
      <c r="BY64" s="10">
        <v>0</v>
      </c>
      <c r="BZ64" s="10">
        <v>0</v>
      </c>
      <c r="CA64" s="10"/>
      <c r="CB64" s="6"/>
      <c r="CC64" s="12"/>
      <c r="CD64" s="12"/>
      <c r="CE64" s="12">
        <v>3.176963998087342E-2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6"/>
      <c r="CU64" s="35">
        <v>60</v>
      </c>
      <c r="CV64" s="45">
        <v>2.3494966686487114E-3</v>
      </c>
      <c r="CW64" s="36">
        <v>3.176963998087342E-2</v>
      </c>
      <c r="CX64" s="36">
        <v>0</v>
      </c>
      <c r="CY64" s="25">
        <v>0</v>
      </c>
      <c r="CZ64" s="37">
        <v>0</v>
      </c>
      <c r="DD64">
        <v>20</v>
      </c>
      <c r="DE64">
        <v>30.031769639980872</v>
      </c>
    </row>
    <row r="65" spans="1:104"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Y65" s="10"/>
      <c r="BZ65" s="10"/>
      <c r="CA65" s="10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38"/>
      <c r="CV65" s="25"/>
      <c r="CW65" s="25"/>
      <c r="CX65" s="25"/>
      <c r="CY65" s="25"/>
      <c r="CZ65" s="25"/>
    </row>
    <row r="66" spans="1:104">
      <c r="A66" s="39" t="s">
        <v>98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>
        <v>99.999999999999972</v>
      </c>
      <c r="N66">
        <v>100.00000000000006</v>
      </c>
      <c r="O66">
        <v>100.00000000000001</v>
      </c>
      <c r="P66">
        <v>99.999999999999986</v>
      </c>
      <c r="Q66">
        <v>100</v>
      </c>
      <c r="R66">
        <v>100.00000000000003</v>
      </c>
      <c r="S66">
        <v>100.00000000000006</v>
      </c>
      <c r="T66">
        <v>0</v>
      </c>
      <c r="U66">
        <v>99.999999999999986</v>
      </c>
      <c r="V66">
        <v>99.999999999999986</v>
      </c>
      <c r="W66">
        <v>100.00000000000001</v>
      </c>
      <c r="X66">
        <v>99.999999999999986</v>
      </c>
      <c r="Y66">
        <v>99.999999999999972</v>
      </c>
      <c r="Z66">
        <v>100.00000000000003</v>
      </c>
      <c r="AA66">
        <v>99.999999999999972</v>
      </c>
      <c r="AB66">
        <v>100</v>
      </c>
      <c r="AC66">
        <v>100.00000000000001</v>
      </c>
      <c r="AD66">
        <v>99.999999999999986</v>
      </c>
      <c r="AE66">
        <v>0</v>
      </c>
      <c r="AF66">
        <v>100</v>
      </c>
      <c r="AG66">
        <v>100.00000000000004</v>
      </c>
      <c r="AH66">
        <v>100.00000000000001</v>
      </c>
      <c r="AI66">
        <v>100.00000000000003</v>
      </c>
      <c r="AJ66">
        <v>0</v>
      </c>
      <c r="AK66">
        <v>0</v>
      </c>
      <c r="AL66">
        <v>100.00000000000001</v>
      </c>
      <c r="AM66">
        <v>100</v>
      </c>
      <c r="AN66">
        <v>0</v>
      </c>
      <c r="AO66">
        <v>100</v>
      </c>
      <c r="AP66">
        <v>99.999999999999957</v>
      </c>
      <c r="AQ66">
        <v>99.999999999999972</v>
      </c>
      <c r="AR66">
        <v>100</v>
      </c>
      <c r="AS66">
        <v>100.00000000000004</v>
      </c>
      <c r="AT66">
        <v>100.00000000000001</v>
      </c>
      <c r="AU66">
        <v>99.999999999999943</v>
      </c>
      <c r="AW66">
        <v>99.999999999999972</v>
      </c>
      <c r="AX66">
        <v>99.999999999999986</v>
      </c>
      <c r="AY66">
        <v>99.999999999999972</v>
      </c>
      <c r="AZ66">
        <v>99.999999999999972</v>
      </c>
      <c r="BA66">
        <v>100.00000000000001</v>
      </c>
      <c r="BB66">
        <v>99.999999999999986</v>
      </c>
      <c r="BC66">
        <v>99.999999999999943</v>
      </c>
      <c r="BD66">
        <v>100</v>
      </c>
      <c r="BE66">
        <v>99.999999999999972</v>
      </c>
      <c r="BF66">
        <v>100</v>
      </c>
      <c r="BG66">
        <v>100.00000000000001</v>
      </c>
      <c r="BH66">
        <v>100</v>
      </c>
      <c r="BI66">
        <v>100.00000000000004</v>
      </c>
      <c r="BJ66">
        <v>100</v>
      </c>
      <c r="BK66">
        <v>99.999999999999972</v>
      </c>
      <c r="BL66">
        <v>99.999999999999972</v>
      </c>
      <c r="BM66">
        <v>100</v>
      </c>
      <c r="BN66">
        <v>100.00000000000001</v>
      </c>
      <c r="BO66">
        <v>100</v>
      </c>
      <c r="BP66">
        <v>99.999999999999986</v>
      </c>
      <c r="BQ66">
        <v>99.999999999999929</v>
      </c>
      <c r="BR66">
        <v>99.999999999999972</v>
      </c>
      <c r="BS66">
        <v>100.00000000000001</v>
      </c>
      <c r="BT66">
        <v>100</v>
      </c>
      <c r="BU66">
        <v>100</v>
      </c>
      <c r="BV66">
        <v>100</v>
      </c>
      <c r="BW66">
        <v>100</v>
      </c>
      <c r="BX66">
        <v>100.00000000000001</v>
      </c>
      <c r="BY66">
        <v>99.999999999999986</v>
      </c>
      <c r="BZ66">
        <v>99.999999999999986</v>
      </c>
      <c r="CE66">
        <v>63.855846866196501</v>
      </c>
      <c r="CF66">
        <v>87.341772151898724</v>
      </c>
      <c r="CG66">
        <v>81.781905744754084</v>
      </c>
      <c r="CH66">
        <v>99.999999999999972</v>
      </c>
      <c r="CI66">
        <v>65.315340248641093</v>
      </c>
      <c r="CJ66">
        <v>100</v>
      </c>
      <c r="CK66">
        <v>77.64028032227526</v>
      </c>
      <c r="CL66">
        <v>78.815051885388684</v>
      </c>
      <c r="CM66">
        <v>99.999999999999972</v>
      </c>
      <c r="CN66">
        <v>100.00000000000001</v>
      </c>
      <c r="CO66">
        <v>100.00000000000003</v>
      </c>
      <c r="CP66">
        <v>77.141627206198905</v>
      </c>
      <c r="CQ66">
        <v>100.00000000000003</v>
      </c>
      <c r="CR66">
        <v>99.999999999999986</v>
      </c>
      <c r="CS66">
        <v>99.999999999999972</v>
      </c>
      <c r="CV66">
        <v>83.649614475759719</v>
      </c>
      <c r="CW66">
        <v>63.855846866196501</v>
      </c>
      <c r="CX66">
        <v>78.815051885388684</v>
      </c>
      <c r="CY66">
        <v>99.999999999999986</v>
      </c>
      <c r="CZ66">
        <v>99.999999999999972</v>
      </c>
    </row>
    <row r="67" spans="1:104">
      <c r="M67" s="7">
        <v>29.778325123152726</v>
      </c>
      <c r="N67" s="7">
        <v>29.295047750103201</v>
      </c>
      <c r="O67" s="7">
        <v>38.053422639598573</v>
      </c>
      <c r="P67" s="7">
        <v>26.174666257024231</v>
      </c>
      <c r="Q67" s="7">
        <v>36.732040452111832</v>
      </c>
      <c r="R67" s="7">
        <v>36.077380952380949</v>
      </c>
      <c r="S67" s="7">
        <v>37.437262357414426</v>
      </c>
      <c r="T67" s="7"/>
      <c r="U67" s="7">
        <v>29.779476727365378</v>
      </c>
      <c r="V67" s="7">
        <v>31.529411764705888</v>
      </c>
      <c r="W67" s="7">
        <v>29.693273220752868</v>
      </c>
      <c r="X67" s="7">
        <v>28.555839921041212</v>
      </c>
      <c r="Y67" s="7">
        <v>37.243697478991606</v>
      </c>
      <c r="Z67" s="7">
        <v>37.114247281694865</v>
      </c>
      <c r="AA67" s="7">
        <v>36.77586206896553</v>
      </c>
      <c r="AB67" s="7">
        <v>34.442211055276381</v>
      </c>
      <c r="AC67" s="7">
        <v>37.980891719745216</v>
      </c>
      <c r="AD67" s="7">
        <v>37.145348837209305</v>
      </c>
      <c r="AE67" s="7"/>
      <c r="AF67" s="7">
        <v>37.99</v>
      </c>
      <c r="AG67" s="7">
        <v>32.391891891891873</v>
      </c>
      <c r="AH67" s="7">
        <v>36.670103092783499</v>
      </c>
      <c r="AI67" s="7">
        <v>35.724137931034484</v>
      </c>
      <c r="AJ67" s="7"/>
      <c r="AK67" s="7"/>
      <c r="AL67" s="7">
        <v>38.192307692307686</v>
      </c>
      <c r="AM67" s="7">
        <v>29.827751196172258</v>
      </c>
      <c r="AN67" s="7"/>
      <c r="AO67" s="7">
        <v>30.482954545454547</v>
      </c>
      <c r="AP67" s="7">
        <v>28.337121212121218</v>
      </c>
      <c r="AQ67" s="7">
        <v>26.558988764044955</v>
      </c>
      <c r="AR67" s="7">
        <v>26.166666666666679</v>
      </c>
      <c r="AS67" s="7">
        <v>26.084880636604755</v>
      </c>
      <c r="AT67" s="7">
        <v>29.889795918367348</v>
      </c>
      <c r="AU67" s="7">
        <v>28.63448275862071</v>
      </c>
      <c r="AV67" s="7"/>
      <c r="AW67" s="7">
        <v>28.764227642276428</v>
      </c>
      <c r="AX67" s="7">
        <v>31.909090909090921</v>
      </c>
      <c r="AY67" s="7">
        <v>35.395833333333343</v>
      </c>
      <c r="AZ67" s="7">
        <v>33.063953488372093</v>
      </c>
      <c r="BA67" s="7">
        <v>28.31654676258993</v>
      </c>
      <c r="BB67" s="7">
        <v>31.110638297872342</v>
      </c>
      <c r="BC67" s="7">
        <v>31.065637065637087</v>
      </c>
      <c r="BD67" s="7">
        <v>27.851515151515155</v>
      </c>
      <c r="BE67" s="7">
        <v>29.472027972027991</v>
      </c>
      <c r="BF67" s="7">
        <v>23.906521739130437</v>
      </c>
      <c r="BG67" s="7">
        <v>31.005076142131983</v>
      </c>
      <c r="BH67" s="7">
        <v>26.588957055214728</v>
      </c>
      <c r="BI67" s="7">
        <v>37.084507042253513</v>
      </c>
      <c r="BJ67" s="7">
        <v>28.693548387096779</v>
      </c>
      <c r="BK67" s="7">
        <v>28.322834645669285</v>
      </c>
      <c r="BL67" s="7">
        <v>30.911764705882366</v>
      </c>
      <c r="BM67" s="7">
        <v>25.34</v>
      </c>
      <c r="BN67" s="7">
        <v>22.26530612244898</v>
      </c>
      <c r="BO67" s="7">
        <v>21.875</v>
      </c>
      <c r="BP67" s="7">
        <v>31.214723926380376</v>
      </c>
      <c r="BQ67" s="7">
        <v>32.85606060606063</v>
      </c>
      <c r="BR67" s="7">
        <v>24.07407407407408</v>
      </c>
      <c r="BS67" s="7">
        <v>22.767653758542139</v>
      </c>
      <c r="BT67" s="7">
        <v>22.375</v>
      </c>
      <c r="BU67" s="7">
        <v>23.78125</v>
      </c>
      <c r="BV67" s="7">
        <v>26.4017094017094</v>
      </c>
      <c r="BW67" s="7">
        <v>24.817460317460313</v>
      </c>
      <c r="BX67" s="7">
        <v>26.735537190082642</v>
      </c>
      <c r="BY67" s="7">
        <v>19.477611940298505</v>
      </c>
      <c r="BZ67" s="7">
        <v>19.517241379310349</v>
      </c>
      <c r="CA67" s="7"/>
      <c r="CC67" s="7"/>
      <c r="CD67" s="7"/>
      <c r="CE67" s="7">
        <v>32.881853225102908</v>
      </c>
      <c r="CF67" s="7">
        <v>35.90343915486217</v>
      </c>
      <c r="CG67" s="7">
        <v>35.509652974646293</v>
      </c>
      <c r="CH67" s="7">
        <v>27.326026290666082</v>
      </c>
      <c r="CI67" s="7">
        <v>27.3098767295436</v>
      </c>
      <c r="CJ67" s="7">
        <v>31.397443372257094</v>
      </c>
      <c r="CK67" s="7">
        <v>27.438597159490342</v>
      </c>
      <c r="CL67" s="7">
        <v>29.814129892170619</v>
      </c>
      <c r="CM67" s="7">
        <v>29.954462490169281</v>
      </c>
      <c r="CN67" s="7">
        <v>27.69482599082804</v>
      </c>
      <c r="CO67" s="7">
        <v>31.475429092623802</v>
      </c>
      <c r="CP67" s="7">
        <v>29.11745926298455</v>
      </c>
      <c r="CQ67" s="7">
        <v>24.479768444632416</v>
      </c>
      <c r="CR67" s="7">
        <v>28.067085283737654</v>
      </c>
      <c r="CS67" s="7">
        <v>19.50154655197893</v>
      </c>
      <c r="CT67" s="7"/>
      <c r="CU67" s="7"/>
      <c r="CV67" s="7">
        <v>29.400006262188445</v>
      </c>
      <c r="CW67" s="7">
        <v>32.881853225102908</v>
      </c>
      <c r="CX67" s="7">
        <v>29.814129892170619</v>
      </c>
      <c r="CY67" s="7">
        <v>28.067085283737654</v>
      </c>
      <c r="CZ67" s="7">
        <v>19.50154655197893</v>
      </c>
    </row>
    <row r="68" spans="1:104">
      <c r="CU68" t="s">
        <v>103</v>
      </c>
      <c r="CV68" s="49">
        <v>0.78409642219580256</v>
      </c>
      <c r="CW68" s="49">
        <v>0.559302784159463</v>
      </c>
      <c r="CX68" s="49">
        <v>0.75037494133896854</v>
      </c>
      <c r="CY68" s="49">
        <v>0.88307373672834699</v>
      </c>
      <c r="CZ68" s="49">
        <v>1</v>
      </c>
    </row>
    <row r="69" spans="1:104">
      <c r="CU69" t="s">
        <v>104</v>
      </c>
      <c r="CV69" s="49">
        <v>0.55317568279439955</v>
      </c>
      <c r="CW69" s="49">
        <v>0.33959722591118846</v>
      </c>
      <c r="CX69" s="49">
        <v>0.56298145766109242</v>
      </c>
      <c r="CY69" s="49">
        <v>0.5711061484659028</v>
      </c>
      <c r="CZ69" s="49">
        <v>1</v>
      </c>
    </row>
    <row r="70" spans="1:104">
      <c r="B70" s="68" t="s">
        <v>175</v>
      </c>
    </row>
    <row r="71" spans="1:104">
      <c r="B71" s="51" t="s">
        <v>185</v>
      </c>
    </row>
    <row r="72" spans="1:104">
      <c r="B72" s="51" t="s">
        <v>186</v>
      </c>
    </row>
    <row r="73" spans="1:104">
      <c r="B73" s="80" t="s">
        <v>176</v>
      </c>
    </row>
  </sheetData>
  <phoneticPr fontId="3" type="noConversion"/>
  <pageMargins left="0.7" right="0.7" top="0.75" bottom="0.75" header="0.3" footer="0.3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Z74"/>
  <sheetViews>
    <sheetView tabSelected="1" zoomScale="70" zoomScaleNormal="70" workbookViewId="0">
      <pane xSplit="1" topLeftCell="B1" activePane="topRight" state="frozen"/>
      <selection pane="topRight" activeCell="DI28" sqref="DI28"/>
    </sheetView>
  </sheetViews>
  <sheetFormatPr baseColWidth="10" defaultColWidth="7.28515625" defaultRowHeight="15"/>
  <cols>
    <col min="1" max="1" width="18.28515625" customWidth="1"/>
    <col min="2" max="12" width="7.140625" customWidth="1"/>
    <col min="53" max="53" width="9.28515625" customWidth="1"/>
    <col min="56" max="56" width="10.85546875" bestFit="1" customWidth="1"/>
    <col min="57" max="57" width="10.85546875" customWidth="1"/>
    <col min="64" max="64" width="11.5703125" customWidth="1"/>
  </cols>
  <sheetData>
    <row r="1" spans="1:156">
      <c r="B1" t="s">
        <v>132</v>
      </c>
      <c r="C1" t="s">
        <v>132</v>
      </c>
      <c r="D1" t="s">
        <v>132</v>
      </c>
      <c r="E1" t="s">
        <v>132</v>
      </c>
      <c r="F1" t="s">
        <v>132</v>
      </c>
      <c r="G1" t="s">
        <v>132</v>
      </c>
      <c r="H1" t="s">
        <v>132</v>
      </c>
      <c r="I1" t="s">
        <v>132</v>
      </c>
      <c r="J1" t="s">
        <v>132</v>
      </c>
      <c r="K1" t="s">
        <v>132</v>
      </c>
      <c r="L1" s="15" t="s">
        <v>132</v>
      </c>
      <c r="M1" s="15" t="s">
        <v>133</v>
      </c>
      <c r="N1" s="15" t="s">
        <v>133</v>
      </c>
      <c r="O1" s="15" t="s">
        <v>133</v>
      </c>
      <c r="P1" s="15" t="s">
        <v>133</v>
      </c>
      <c r="Q1" s="15" t="s">
        <v>133</v>
      </c>
      <c r="R1" s="15" t="s">
        <v>133</v>
      </c>
      <c r="S1" s="15" t="s">
        <v>133</v>
      </c>
      <c r="T1" s="15" t="s">
        <v>133</v>
      </c>
      <c r="U1" s="15" t="s">
        <v>133</v>
      </c>
      <c r="V1" s="15" t="s">
        <v>133</v>
      </c>
      <c r="W1" s="15" t="s">
        <v>133</v>
      </c>
      <c r="X1" s="15" t="s">
        <v>133</v>
      </c>
      <c r="Y1" s="15" t="s">
        <v>133</v>
      </c>
      <c r="Z1" s="15" t="s">
        <v>133</v>
      </c>
      <c r="AA1" s="15" t="s">
        <v>132</v>
      </c>
      <c r="AB1" t="s">
        <v>132</v>
      </c>
      <c r="AC1" t="s">
        <v>132</v>
      </c>
      <c r="AD1" t="s">
        <v>132</v>
      </c>
      <c r="AE1" t="s">
        <v>132</v>
      </c>
      <c r="AF1" t="s">
        <v>133</v>
      </c>
      <c r="AG1" t="s">
        <v>133</v>
      </c>
      <c r="AH1" t="s">
        <v>133</v>
      </c>
      <c r="AI1" t="s">
        <v>133</v>
      </c>
      <c r="AJ1" t="s">
        <v>133</v>
      </c>
      <c r="AK1" t="s">
        <v>133</v>
      </c>
      <c r="AL1" t="s">
        <v>133</v>
      </c>
      <c r="AM1" t="s">
        <v>133</v>
      </c>
      <c r="AN1" t="s">
        <v>133</v>
      </c>
      <c r="AO1" t="s">
        <v>133</v>
      </c>
      <c r="AP1" t="s">
        <v>132</v>
      </c>
      <c r="AQ1" t="s">
        <v>132</v>
      </c>
      <c r="AR1" t="s">
        <v>132</v>
      </c>
      <c r="AS1" t="s">
        <v>132</v>
      </c>
      <c r="AT1" t="s">
        <v>132</v>
      </c>
      <c r="AU1" t="s">
        <v>132</v>
      </c>
      <c r="AV1" t="s">
        <v>132</v>
      </c>
      <c r="AW1" t="s">
        <v>132</v>
      </c>
      <c r="AX1" t="s">
        <v>132</v>
      </c>
      <c r="AY1" t="s">
        <v>132</v>
      </c>
      <c r="AZ1" t="s">
        <v>132</v>
      </c>
      <c r="BA1" s="71" t="s">
        <v>133</v>
      </c>
      <c r="BB1" t="s">
        <v>132</v>
      </c>
      <c r="BC1" t="s">
        <v>132</v>
      </c>
      <c r="BD1" s="71" t="s">
        <v>132</v>
      </c>
      <c r="BE1" s="71" t="s">
        <v>132</v>
      </c>
      <c r="BF1" t="s">
        <v>132</v>
      </c>
      <c r="BG1" t="s">
        <v>132</v>
      </c>
      <c r="BH1" t="s">
        <v>132</v>
      </c>
      <c r="BI1" t="s">
        <v>132</v>
      </c>
      <c r="BJ1" t="s">
        <v>132</v>
      </c>
      <c r="BK1" t="s">
        <v>132</v>
      </c>
      <c r="BL1" s="71" t="s">
        <v>132</v>
      </c>
      <c r="BM1" t="s">
        <v>132</v>
      </c>
      <c r="BN1" t="s">
        <v>132</v>
      </c>
      <c r="BO1" t="s">
        <v>132</v>
      </c>
      <c r="BP1" t="s">
        <v>132</v>
      </c>
      <c r="BQ1" t="s">
        <v>133</v>
      </c>
      <c r="BR1" t="s">
        <v>133</v>
      </c>
      <c r="BS1" t="s">
        <v>133</v>
      </c>
      <c r="BT1" t="s">
        <v>133</v>
      </c>
      <c r="BU1" t="s">
        <v>133</v>
      </c>
      <c r="BV1" t="s">
        <v>133</v>
      </c>
      <c r="BW1" t="s">
        <v>133</v>
      </c>
      <c r="BX1" t="s">
        <v>133</v>
      </c>
      <c r="BY1" t="s">
        <v>133</v>
      </c>
      <c r="BZ1" t="s">
        <v>133</v>
      </c>
      <c r="CA1" t="s">
        <v>133</v>
      </c>
      <c r="CB1" t="s">
        <v>133</v>
      </c>
      <c r="CC1" t="s">
        <v>132</v>
      </c>
      <c r="CD1" t="s">
        <v>132</v>
      </c>
    </row>
    <row r="2" spans="1:156">
      <c r="A2" t="s">
        <v>1</v>
      </c>
      <c r="B2" s="3">
        <v>40960</v>
      </c>
      <c r="C2" s="3">
        <v>40960</v>
      </c>
      <c r="D2" s="3">
        <v>40960</v>
      </c>
      <c r="E2" s="3">
        <v>40960</v>
      </c>
      <c r="F2" s="3">
        <v>40960</v>
      </c>
      <c r="G2" s="3">
        <v>40960</v>
      </c>
      <c r="H2" s="3">
        <v>40961</v>
      </c>
      <c r="I2" s="3">
        <v>40961</v>
      </c>
      <c r="J2" s="3">
        <v>40961</v>
      </c>
      <c r="K2" s="3">
        <v>40961</v>
      </c>
      <c r="L2" s="76">
        <v>40961</v>
      </c>
      <c r="M2" s="76">
        <v>40962</v>
      </c>
      <c r="N2" s="76">
        <v>40962</v>
      </c>
      <c r="O2" s="76">
        <v>40962</v>
      </c>
      <c r="P2" s="76">
        <v>40962</v>
      </c>
      <c r="Q2" s="76">
        <v>40962</v>
      </c>
      <c r="R2" s="76">
        <v>40962</v>
      </c>
      <c r="S2" s="76">
        <v>40962</v>
      </c>
      <c r="T2" s="76">
        <v>40962</v>
      </c>
      <c r="U2" s="76">
        <v>40962</v>
      </c>
      <c r="V2" s="76">
        <v>40962</v>
      </c>
      <c r="W2" s="76">
        <v>40962</v>
      </c>
      <c r="X2" s="76">
        <v>40962</v>
      </c>
      <c r="Y2" s="76">
        <v>40962</v>
      </c>
      <c r="Z2" s="76">
        <v>40962</v>
      </c>
      <c r="AA2" s="76">
        <v>40962</v>
      </c>
      <c r="AB2" s="3">
        <v>40962</v>
      </c>
      <c r="AC2" s="3">
        <v>40962</v>
      </c>
      <c r="AD2" s="3">
        <v>40962</v>
      </c>
      <c r="AE2" s="3">
        <v>40962</v>
      </c>
      <c r="AF2" s="3">
        <v>40961</v>
      </c>
      <c r="AG2" s="3">
        <v>40961</v>
      </c>
      <c r="AH2" s="3">
        <v>40961</v>
      </c>
      <c r="AI2" s="3">
        <v>40961</v>
      </c>
      <c r="AJ2" s="3">
        <v>40961</v>
      </c>
      <c r="AK2" s="3">
        <v>40961</v>
      </c>
      <c r="AL2" s="3">
        <v>40961</v>
      </c>
      <c r="AM2" s="4">
        <v>40961</v>
      </c>
      <c r="AN2" s="4">
        <v>40961</v>
      </c>
      <c r="AO2" s="4">
        <v>40961</v>
      </c>
      <c r="AP2" s="4">
        <v>40960</v>
      </c>
      <c r="AQ2" s="4">
        <v>40961</v>
      </c>
      <c r="AR2" s="4">
        <v>40960</v>
      </c>
      <c r="AS2" s="4">
        <v>40960</v>
      </c>
      <c r="AT2" s="4">
        <v>40961</v>
      </c>
      <c r="AU2" s="4">
        <v>40961</v>
      </c>
      <c r="AV2" s="3">
        <v>40961</v>
      </c>
      <c r="AW2" s="4">
        <v>40960</v>
      </c>
      <c r="AX2" s="4">
        <v>40960</v>
      </c>
      <c r="AY2" s="4">
        <v>40961</v>
      </c>
      <c r="AZ2" s="4">
        <v>40961</v>
      </c>
      <c r="BA2" s="77" t="s">
        <v>173</v>
      </c>
      <c r="BB2" s="3">
        <v>40960</v>
      </c>
      <c r="BC2" s="3">
        <v>40960</v>
      </c>
      <c r="BD2" s="72">
        <v>40962</v>
      </c>
      <c r="BE2" s="72">
        <v>40963</v>
      </c>
      <c r="BF2" s="3">
        <v>40960</v>
      </c>
      <c r="BG2" s="3">
        <v>40960</v>
      </c>
      <c r="BH2" s="3">
        <v>40961</v>
      </c>
      <c r="BI2" s="3">
        <v>40961</v>
      </c>
      <c r="BJ2" s="3">
        <v>40961</v>
      </c>
      <c r="BK2" s="3">
        <v>40961</v>
      </c>
      <c r="BL2" s="72">
        <v>40964</v>
      </c>
      <c r="BM2" s="3">
        <v>40960</v>
      </c>
      <c r="BN2" s="3">
        <v>40960</v>
      </c>
      <c r="BO2" s="3">
        <v>40961</v>
      </c>
      <c r="BP2" s="3">
        <v>40961</v>
      </c>
      <c r="BQ2" s="3">
        <v>40960</v>
      </c>
      <c r="BR2" s="3">
        <v>40961</v>
      </c>
      <c r="BS2" s="3">
        <v>40961</v>
      </c>
      <c r="BT2" s="3">
        <v>40961</v>
      </c>
      <c r="BU2" s="3">
        <v>40961</v>
      </c>
      <c r="BV2" s="3">
        <v>40961</v>
      </c>
      <c r="BW2" s="3">
        <v>40960</v>
      </c>
      <c r="BX2" s="3">
        <v>40960</v>
      </c>
      <c r="BY2" s="3">
        <v>40960</v>
      </c>
      <c r="BZ2" s="3">
        <v>40960</v>
      </c>
      <c r="CA2" s="3">
        <v>40960</v>
      </c>
      <c r="CB2" s="3">
        <v>40960</v>
      </c>
      <c r="CC2" s="3">
        <v>40961</v>
      </c>
      <c r="CD2" s="3">
        <v>40961</v>
      </c>
      <c r="CE2" s="3"/>
      <c r="CF2" s="6"/>
      <c r="CG2" s="82" t="s">
        <v>182</v>
      </c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82" t="s">
        <v>183</v>
      </c>
      <c r="CZ2" s="6"/>
      <c r="DA2" s="6"/>
      <c r="DB2" s="6"/>
      <c r="DC2" s="6"/>
      <c r="DD2" s="6"/>
      <c r="DF2" s="57" t="s">
        <v>134</v>
      </c>
      <c r="DG2" s="58" t="s">
        <v>135</v>
      </c>
    </row>
    <row r="3" spans="1:156">
      <c r="A3" t="s">
        <v>11</v>
      </c>
      <c r="B3" t="s">
        <v>105</v>
      </c>
      <c r="C3" t="s">
        <v>105</v>
      </c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  <c r="J3" t="s">
        <v>105</v>
      </c>
      <c r="K3" t="s">
        <v>105</v>
      </c>
      <c r="L3" s="15" t="s">
        <v>105</v>
      </c>
      <c r="M3" s="15" t="s">
        <v>39</v>
      </c>
      <c r="N3" s="15" t="s">
        <v>39</v>
      </c>
      <c r="O3" s="15" t="s">
        <v>39</v>
      </c>
      <c r="P3" s="15" t="s">
        <v>39</v>
      </c>
      <c r="Q3" s="15" t="s">
        <v>39</v>
      </c>
      <c r="R3" s="15" t="s">
        <v>39</v>
      </c>
      <c r="S3" s="15" t="s">
        <v>39</v>
      </c>
      <c r="T3" s="15" t="s">
        <v>39</v>
      </c>
      <c r="U3" s="15" t="s">
        <v>39</v>
      </c>
      <c r="V3" s="15" t="s">
        <v>39</v>
      </c>
      <c r="W3" s="15" t="s">
        <v>39</v>
      </c>
      <c r="X3" s="15" t="s">
        <v>39</v>
      </c>
      <c r="Y3" s="15" t="s">
        <v>39</v>
      </c>
      <c r="Z3" s="15" t="s">
        <v>39</v>
      </c>
      <c r="AA3" s="15" t="s">
        <v>27</v>
      </c>
      <c r="AB3" t="s">
        <v>27</v>
      </c>
      <c r="AC3" t="s">
        <v>27</v>
      </c>
      <c r="AD3" t="s">
        <v>27</v>
      </c>
      <c r="AE3" t="s">
        <v>27</v>
      </c>
      <c r="AF3" t="s">
        <v>70</v>
      </c>
      <c r="AG3" t="s">
        <v>70</v>
      </c>
      <c r="AH3" t="s">
        <v>70</v>
      </c>
      <c r="AI3" t="s">
        <v>70</v>
      </c>
      <c r="AJ3" t="s">
        <v>70</v>
      </c>
      <c r="AK3" t="s">
        <v>70</v>
      </c>
      <c r="AL3" t="s">
        <v>70</v>
      </c>
      <c r="AM3" t="s">
        <v>70</v>
      </c>
      <c r="AN3" t="s">
        <v>70</v>
      </c>
      <c r="AO3" t="s">
        <v>70</v>
      </c>
      <c r="AP3" t="s">
        <v>14</v>
      </c>
      <c r="AQ3" t="s">
        <v>14</v>
      </c>
      <c r="AR3" t="s">
        <v>14</v>
      </c>
      <c r="AS3" t="s">
        <v>14</v>
      </c>
      <c r="AT3" t="s">
        <v>14</v>
      </c>
      <c r="AU3" t="s">
        <v>14</v>
      </c>
      <c r="AV3" t="s">
        <v>105</v>
      </c>
      <c r="AW3" t="s">
        <v>14</v>
      </c>
      <c r="AX3" t="s">
        <v>14</v>
      </c>
      <c r="AY3" t="s">
        <v>14</v>
      </c>
      <c r="AZ3" t="s">
        <v>14</v>
      </c>
      <c r="BA3" s="71" t="s">
        <v>174</v>
      </c>
      <c r="BB3" t="s">
        <v>36</v>
      </c>
      <c r="BC3" t="s">
        <v>36</v>
      </c>
      <c r="BD3" s="71" t="s">
        <v>36</v>
      </c>
      <c r="BE3" s="71" t="s">
        <v>36</v>
      </c>
      <c r="BF3" t="s">
        <v>36</v>
      </c>
      <c r="BG3" t="s">
        <v>36</v>
      </c>
      <c r="BH3" t="s">
        <v>36</v>
      </c>
      <c r="BI3" t="s">
        <v>36</v>
      </c>
      <c r="BJ3" t="s">
        <v>36</v>
      </c>
      <c r="BK3" t="s">
        <v>36</v>
      </c>
      <c r="BL3" s="71" t="s">
        <v>36</v>
      </c>
      <c r="BM3" t="s">
        <v>36</v>
      </c>
      <c r="BN3" t="s">
        <v>36</v>
      </c>
      <c r="BO3" t="s">
        <v>36</v>
      </c>
      <c r="BP3" t="s">
        <v>36</v>
      </c>
      <c r="BQ3" t="s">
        <v>138</v>
      </c>
      <c r="BR3" t="s">
        <v>138</v>
      </c>
      <c r="BS3" t="s">
        <v>138</v>
      </c>
      <c r="BT3" t="s">
        <v>138</v>
      </c>
      <c r="BU3" t="s">
        <v>138</v>
      </c>
      <c r="BV3" t="s">
        <v>138</v>
      </c>
      <c r="BW3" t="s">
        <v>138</v>
      </c>
      <c r="BX3" t="s">
        <v>138</v>
      </c>
      <c r="BY3" t="s">
        <v>138</v>
      </c>
      <c r="BZ3" t="s">
        <v>138</v>
      </c>
      <c r="CA3" t="s">
        <v>138</v>
      </c>
      <c r="CB3" t="s">
        <v>138</v>
      </c>
      <c r="CC3" t="s">
        <v>27</v>
      </c>
      <c r="CD3" t="s">
        <v>27</v>
      </c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F3" s="59">
        <v>7.899999999999999E-3</v>
      </c>
      <c r="DG3" s="60">
        <v>2.9990000000000001</v>
      </c>
    </row>
    <row r="4" spans="1:156" ht="15" customHeight="1">
      <c r="A4" t="s">
        <v>4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8</v>
      </c>
      <c r="I4">
        <v>10</v>
      </c>
      <c r="J4">
        <v>7</v>
      </c>
      <c r="K4">
        <v>9</v>
      </c>
      <c r="L4" s="15">
        <v>11</v>
      </c>
      <c r="M4" s="15">
        <v>1</v>
      </c>
      <c r="N4" s="15">
        <v>2</v>
      </c>
      <c r="O4" s="15">
        <v>3</v>
      </c>
      <c r="P4" s="15">
        <v>4</v>
      </c>
      <c r="Q4" s="15">
        <v>5</v>
      </c>
      <c r="R4" s="15">
        <v>6</v>
      </c>
      <c r="S4" s="15">
        <v>7</v>
      </c>
      <c r="T4" s="15">
        <v>8</v>
      </c>
      <c r="U4" s="15">
        <v>9</v>
      </c>
      <c r="V4" s="15">
        <v>10</v>
      </c>
      <c r="W4" s="15">
        <v>11</v>
      </c>
      <c r="X4" s="15">
        <v>12</v>
      </c>
      <c r="Y4" s="15">
        <v>13</v>
      </c>
      <c r="Z4" s="15">
        <v>14</v>
      </c>
      <c r="AA4" s="15">
        <v>1</v>
      </c>
      <c r="AB4">
        <v>2</v>
      </c>
      <c r="AC4">
        <v>3</v>
      </c>
      <c r="AD4">
        <v>4</v>
      </c>
      <c r="AE4">
        <v>5</v>
      </c>
      <c r="AF4">
        <v>1</v>
      </c>
      <c r="AG4">
        <v>2</v>
      </c>
      <c r="AH4">
        <v>3</v>
      </c>
      <c r="AI4">
        <v>4</v>
      </c>
      <c r="AJ4">
        <v>5</v>
      </c>
      <c r="AK4">
        <v>6</v>
      </c>
      <c r="AL4">
        <v>7</v>
      </c>
      <c r="AM4">
        <v>8</v>
      </c>
      <c r="AN4">
        <v>9</v>
      </c>
      <c r="AO4">
        <v>10</v>
      </c>
      <c r="AP4">
        <v>5</v>
      </c>
      <c r="AQ4">
        <v>10</v>
      </c>
      <c r="AR4">
        <v>3</v>
      </c>
      <c r="AS4">
        <v>4</v>
      </c>
      <c r="AT4">
        <v>8</v>
      </c>
      <c r="AU4">
        <v>9</v>
      </c>
      <c r="AV4">
        <v>12</v>
      </c>
      <c r="AW4">
        <v>1</v>
      </c>
      <c r="AX4">
        <v>2</v>
      </c>
      <c r="AY4">
        <v>6</v>
      </c>
      <c r="AZ4">
        <v>7</v>
      </c>
      <c r="BA4" s="73" t="s">
        <v>172</v>
      </c>
      <c r="BB4">
        <v>5</v>
      </c>
      <c r="BC4">
        <v>6</v>
      </c>
      <c r="BD4" s="73" t="s">
        <v>170</v>
      </c>
      <c r="BE4" s="73" t="s">
        <v>171</v>
      </c>
      <c r="BF4">
        <v>3</v>
      </c>
      <c r="BG4">
        <v>4</v>
      </c>
      <c r="BH4">
        <v>1</v>
      </c>
      <c r="BI4">
        <v>2</v>
      </c>
      <c r="BJ4">
        <v>3</v>
      </c>
      <c r="BK4">
        <v>6</v>
      </c>
      <c r="BL4" s="73" t="s">
        <v>171</v>
      </c>
      <c r="BM4">
        <v>1</v>
      </c>
      <c r="BN4">
        <v>2</v>
      </c>
      <c r="BO4">
        <v>4</v>
      </c>
      <c r="BP4">
        <v>5</v>
      </c>
      <c r="BQ4">
        <v>7</v>
      </c>
      <c r="BR4">
        <v>1</v>
      </c>
      <c r="BS4">
        <v>2</v>
      </c>
      <c r="BT4">
        <v>3</v>
      </c>
      <c r="BU4">
        <v>4</v>
      </c>
      <c r="BV4">
        <v>5</v>
      </c>
      <c r="BW4">
        <v>1</v>
      </c>
      <c r="BX4">
        <v>2</v>
      </c>
      <c r="BY4">
        <v>3</v>
      </c>
      <c r="BZ4">
        <v>4</v>
      </c>
      <c r="CA4">
        <v>5</v>
      </c>
      <c r="CB4">
        <v>6</v>
      </c>
      <c r="CC4">
        <v>1</v>
      </c>
      <c r="CD4">
        <v>2</v>
      </c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EY4" s="56" t="s">
        <v>137</v>
      </c>
      <c r="EZ4" s="56" t="s">
        <v>136</v>
      </c>
    </row>
    <row r="5" spans="1:156">
      <c r="A5" t="s">
        <v>0</v>
      </c>
      <c r="B5" t="s">
        <v>40</v>
      </c>
      <c r="C5" t="s">
        <v>40</v>
      </c>
      <c r="D5" t="s">
        <v>40</v>
      </c>
      <c r="E5" t="s">
        <v>40</v>
      </c>
      <c r="F5" t="s">
        <v>40</v>
      </c>
      <c r="G5" t="s">
        <v>40</v>
      </c>
      <c r="H5" t="s">
        <v>40</v>
      </c>
      <c r="I5" t="s">
        <v>40</v>
      </c>
      <c r="J5" t="s">
        <v>40</v>
      </c>
      <c r="K5" t="s">
        <v>40</v>
      </c>
      <c r="L5" s="15" t="s">
        <v>40</v>
      </c>
      <c r="M5" s="15" t="s">
        <v>40</v>
      </c>
      <c r="N5" s="15" t="s">
        <v>40</v>
      </c>
      <c r="O5" s="15" t="s">
        <v>40</v>
      </c>
      <c r="P5" s="15" t="s">
        <v>40</v>
      </c>
      <c r="Q5" s="15" t="s">
        <v>40</v>
      </c>
      <c r="R5" s="15" t="s">
        <v>40</v>
      </c>
      <c r="S5" s="15" t="s">
        <v>40</v>
      </c>
      <c r="T5" s="15" t="s">
        <v>40</v>
      </c>
      <c r="U5" s="15" t="s">
        <v>40</v>
      </c>
      <c r="V5" s="15" t="s">
        <v>40</v>
      </c>
      <c r="W5" s="15" t="s">
        <v>40</v>
      </c>
      <c r="X5" s="15" t="s">
        <v>40</v>
      </c>
      <c r="Y5" s="15" t="s">
        <v>40</v>
      </c>
      <c r="Z5" s="15" t="s">
        <v>40</v>
      </c>
      <c r="AA5" s="15" t="s">
        <v>28</v>
      </c>
      <c r="AB5" t="s">
        <v>28</v>
      </c>
      <c r="AC5" t="s">
        <v>28</v>
      </c>
      <c r="AD5" t="s">
        <v>28</v>
      </c>
      <c r="AE5" t="s">
        <v>28</v>
      </c>
      <c r="AF5" t="s">
        <v>28</v>
      </c>
      <c r="AG5" t="s">
        <v>28</v>
      </c>
      <c r="AH5" t="s">
        <v>28</v>
      </c>
      <c r="AI5" t="s">
        <v>28</v>
      </c>
      <c r="AJ5" t="s">
        <v>28</v>
      </c>
      <c r="AK5" t="s">
        <v>28</v>
      </c>
      <c r="AL5" t="s">
        <v>28</v>
      </c>
      <c r="AM5" t="s">
        <v>28</v>
      </c>
      <c r="AN5" t="s">
        <v>28</v>
      </c>
      <c r="AO5" t="s">
        <v>28</v>
      </c>
      <c r="AP5" t="s">
        <v>15</v>
      </c>
      <c r="AQ5" t="s">
        <v>15</v>
      </c>
      <c r="AR5" t="s">
        <v>15</v>
      </c>
      <c r="AS5" t="s">
        <v>15</v>
      </c>
      <c r="AT5" t="s">
        <v>15</v>
      </c>
      <c r="AU5" t="s">
        <v>15</v>
      </c>
      <c r="AV5" t="s">
        <v>15</v>
      </c>
      <c r="AW5" t="s">
        <v>15</v>
      </c>
      <c r="AX5" t="s">
        <v>15</v>
      </c>
      <c r="AY5" t="s">
        <v>15</v>
      </c>
      <c r="AZ5" t="s">
        <v>15</v>
      </c>
      <c r="BA5" s="71" t="s">
        <v>15</v>
      </c>
      <c r="BB5" t="s">
        <v>37</v>
      </c>
      <c r="BC5" t="s">
        <v>37</v>
      </c>
      <c r="BD5" s="71" t="s">
        <v>37</v>
      </c>
      <c r="BE5" s="71"/>
      <c r="BF5" t="s">
        <v>37</v>
      </c>
      <c r="BG5" t="s">
        <v>37</v>
      </c>
      <c r="BH5" t="s">
        <v>37</v>
      </c>
      <c r="BI5" t="s">
        <v>37</v>
      </c>
      <c r="BJ5" t="s">
        <v>37</v>
      </c>
      <c r="BK5" t="s">
        <v>37</v>
      </c>
      <c r="BL5" s="71" t="s">
        <v>37</v>
      </c>
      <c r="BM5" t="s">
        <v>37</v>
      </c>
      <c r="BN5" t="s">
        <v>37</v>
      </c>
      <c r="BO5" t="s">
        <v>37</v>
      </c>
      <c r="BP5" t="s">
        <v>37</v>
      </c>
      <c r="BQ5" t="s">
        <v>37</v>
      </c>
      <c r="BR5" t="s">
        <v>37</v>
      </c>
      <c r="BS5" t="s">
        <v>37</v>
      </c>
      <c r="BT5" t="s">
        <v>37</v>
      </c>
      <c r="BU5" t="s">
        <v>37</v>
      </c>
      <c r="BV5" t="s">
        <v>37</v>
      </c>
      <c r="BW5" t="s">
        <v>90</v>
      </c>
      <c r="BX5" t="s">
        <v>90</v>
      </c>
      <c r="BY5" t="s">
        <v>90</v>
      </c>
      <c r="BZ5" t="s">
        <v>90</v>
      </c>
      <c r="CA5" t="s">
        <v>90</v>
      </c>
      <c r="CB5" t="s">
        <v>90</v>
      </c>
      <c r="CC5" t="s">
        <v>35</v>
      </c>
      <c r="CD5" t="s">
        <v>35</v>
      </c>
      <c r="CF5" s="16" t="s">
        <v>40</v>
      </c>
      <c r="CG5" s="16" t="s">
        <v>40</v>
      </c>
      <c r="CH5" s="16" t="s">
        <v>40</v>
      </c>
      <c r="CI5" s="41" t="s">
        <v>40</v>
      </c>
      <c r="CJ5" s="16" t="s">
        <v>28</v>
      </c>
      <c r="CK5" s="16" t="s">
        <v>28</v>
      </c>
      <c r="CL5" s="16" t="s">
        <v>15</v>
      </c>
      <c r="CM5" s="16" t="s">
        <v>15</v>
      </c>
      <c r="CN5" s="16" t="s">
        <v>15</v>
      </c>
      <c r="CO5" s="16" t="s">
        <v>15</v>
      </c>
      <c r="CP5" s="41" t="s">
        <v>92</v>
      </c>
      <c r="CQ5" s="16" t="s">
        <v>37</v>
      </c>
      <c r="CR5" s="16" t="s">
        <v>37</v>
      </c>
      <c r="CS5" s="16" t="s">
        <v>37</v>
      </c>
      <c r="CT5" s="16" t="s">
        <v>37</v>
      </c>
      <c r="CU5" s="16" t="s">
        <v>90</v>
      </c>
      <c r="CV5" s="41" t="s">
        <v>38</v>
      </c>
      <c r="CW5" s="67" t="s">
        <v>35</v>
      </c>
      <c r="CX5" s="6"/>
      <c r="CY5" s="33" t="s">
        <v>97</v>
      </c>
      <c r="CZ5" s="41" t="s">
        <v>93</v>
      </c>
      <c r="DA5" s="20" t="s">
        <v>99</v>
      </c>
      <c r="DB5" s="20" t="s">
        <v>100</v>
      </c>
      <c r="DC5" s="20" t="s">
        <v>101</v>
      </c>
      <c r="DD5" s="21" t="s">
        <v>102</v>
      </c>
    </row>
    <row r="6" spans="1:156">
      <c r="A6" t="s">
        <v>2</v>
      </c>
      <c r="B6" s="40">
        <f>AVERAGE(33.87,39.87)</f>
        <v>36.869999999999997</v>
      </c>
      <c r="C6" s="40">
        <f>AVERAGE(33.87,39.87)</f>
        <v>36.869999999999997</v>
      </c>
      <c r="D6" s="40">
        <f>AVERAGE(63.87,60.87)</f>
        <v>62.37</v>
      </c>
      <c r="E6" s="40">
        <f>AVERAGE(76.87,79.87)</f>
        <v>78.37</v>
      </c>
      <c r="F6" s="40">
        <f>AVERAGE(75,62)</f>
        <v>68.5</v>
      </c>
      <c r="G6" s="40">
        <f>AVERAGE(60.87,63.87)</f>
        <v>62.37</v>
      </c>
      <c r="H6" s="40">
        <f>AVERAGE(52,40)</f>
        <v>46</v>
      </c>
      <c r="I6" s="40">
        <f>AVERAGE(91,96)</f>
        <v>93.5</v>
      </c>
      <c r="J6" s="40">
        <f>AVERAGE(107,106)</f>
        <v>106.5</v>
      </c>
      <c r="K6" s="40">
        <f>AVERAGE(101,112)</f>
        <v>106.5</v>
      </c>
      <c r="L6" s="64">
        <f>AVERAGE(128,134)</f>
        <v>131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>
        <v>144</v>
      </c>
      <c r="AB6">
        <v>120</v>
      </c>
      <c r="AC6">
        <v>110</v>
      </c>
      <c r="AD6">
        <v>105</v>
      </c>
      <c r="AE6">
        <v>115</v>
      </c>
      <c r="AP6">
        <f>AVERAGE(34,35)</f>
        <v>34.5</v>
      </c>
      <c r="AQ6">
        <f>AVERAGE(48,46)</f>
        <v>47</v>
      </c>
      <c r="AR6">
        <f>AVERAGE(88,60)</f>
        <v>74</v>
      </c>
      <c r="AS6">
        <f>AVERAGE(56,56.4)</f>
        <v>56.2</v>
      </c>
      <c r="AT6">
        <f>AVERAGE(93,83)</f>
        <v>88</v>
      </c>
      <c r="AU6">
        <f>AVERAGE(80,55)</f>
        <v>67.5</v>
      </c>
      <c r="AV6" s="40">
        <f>AVERAGE(58,59)</f>
        <v>58.5</v>
      </c>
      <c r="AW6">
        <f>AVERAGE(110,101)</f>
        <v>105.5</v>
      </c>
      <c r="AX6">
        <f>AVERAGE(148,124)</f>
        <v>136</v>
      </c>
      <c r="AY6">
        <f>AVERAGE(181,139)</f>
        <v>160</v>
      </c>
      <c r="AZ6">
        <f>AVERAGE(159,188)</f>
        <v>173.5</v>
      </c>
      <c r="BA6" s="71"/>
      <c r="BD6" s="71"/>
      <c r="BE6" s="71"/>
      <c r="BL6" s="71"/>
      <c r="CF6" s="6"/>
      <c r="CG6" s="6"/>
      <c r="CH6" s="6"/>
      <c r="CI6" s="42"/>
      <c r="CJ6" s="6"/>
      <c r="CK6" s="6"/>
      <c r="CL6" s="6"/>
      <c r="CM6" s="6"/>
      <c r="CN6" s="6"/>
      <c r="CO6" s="6"/>
      <c r="CP6" s="42"/>
      <c r="CQ6" s="6"/>
      <c r="CR6" s="6"/>
      <c r="CS6" s="6"/>
      <c r="CT6" s="6"/>
      <c r="CU6" s="6"/>
      <c r="CV6" s="42"/>
      <c r="CW6" s="42"/>
      <c r="CX6" s="6"/>
      <c r="CY6" s="22"/>
      <c r="CZ6" s="42" t="s">
        <v>187</v>
      </c>
      <c r="DA6" s="23"/>
      <c r="DB6" s="23"/>
      <c r="DC6" s="23"/>
      <c r="DD6" s="24"/>
      <c r="EY6" s="40">
        <f>CZ17</f>
        <v>5.9852103849923699</v>
      </c>
      <c r="EZ6">
        <v>4</v>
      </c>
    </row>
    <row r="7" spans="1:156">
      <c r="A7" t="s">
        <v>3</v>
      </c>
      <c r="B7">
        <v>1</v>
      </c>
      <c r="C7">
        <v>1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3</v>
      </c>
      <c r="K7">
        <v>3</v>
      </c>
      <c r="L7" s="15">
        <v>3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>
        <v>3</v>
      </c>
      <c r="AB7">
        <v>3</v>
      </c>
      <c r="AC7">
        <v>3</v>
      </c>
      <c r="AD7">
        <v>3</v>
      </c>
      <c r="AE7">
        <v>3</v>
      </c>
      <c r="AP7">
        <v>1</v>
      </c>
      <c r="AQ7">
        <v>1</v>
      </c>
      <c r="AR7">
        <v>2</v>
      </c>
      <c r="AS7">
        <v>2</v>
      </c>
      <c r="AT7">
        <v>2</v>
      </c>
      <c r="AU7">
        <v>2</v>
      </c>
      <c r="AV7">
        <v>2</v>
      </c>
      <c r="AW7">
        <v>3</v>
      </c>
      <c r="AX7">
        <v>3</v>
      </c>
      <c r="AY7">
        <v>3</v>
      </c>
      <c r="AZ7">
        <v>3</v>
      </c>
      <c r="BA7" s="71"/>
      <c r="BB7">
        <v>1</v>
      </c>
      <c r="BC7">
        <v>1</v>
      </c>
      <c r="BD7" s="71">
        <v>1</v>
      </c>
      <c r="BE7" s="71">
        <v>1</v>
      </c>
      <c r="BF7">
        <v>2</v>
      </c>
      <c r="BG7">
        <v>2</v>
      </c>
      <c r="BH7">
        <v>2</v>
      </c>
      <c r="BI7">
        <v>2</v>
      </c>
      <c r="BJ7">
        <v>2</v>
      </c>
      <c r="BK7">
        <v>2</v>
      </c>
      <c r="BL7" s="71">
        <v>2</v>
      </c>
      <c r="BM7">
        <v>3</v>
      </c>
      <c r="BN7">
        <v>3</v>
      </c>
      <c r="BO7">
        <v>3</v>
      </c>
      <c r="BP7">
        <v>3</v>
      </c>
      <c r="CC7">
        <v>1</v>
      </c>
      <c r="CD7">
        <v>2</v>
      </c>
      <c r="CF7" s="16">
        <v>1</v>
      </c>
      <c r="CG7" s="16">
        <v>2</v>
      </c>
      <c r="CH7" s="16">
        <v>3</v>
      </c>
      <c r="CI7" s="66" t="s">
        <v>21</v>
      </c>
      <c r="CJ7" s="6">
        <v>3</v>
      </c>
      <c r="CK7" s="16" t="s">
        <v>91</v>
      </c>
      <c r="CL7" s="6">
        <v>1</v>
      </c>
      <c r="CM7" s="6">
        <v>2</v>
      </c>
      <c r="CN7" s="6">
        <v>3</v>
      </c>
      <c r="CO7" s="16" t="s">
        <v>91</v>
      </c>
      <c r="CP7" s="66" t="s">
        <v>21</v>
      </c>
      <c r="CQ7" s="6">
        <v>1</v>
      </c>
      <c r="CR7" s="6">
        <v>2</v>
      </c>
      <c r="CS7" s="6">
        <v>3</v>
      </c>
      <c r="CT7" s="16" t="s">
        <v>91</v>
      </c>
      <c r="CU7" s="16" t="s">
        <v>91</v>
      </c>
      <c r="CV7" s="66" t="s">
        <v>21</v>
      </c>
      <c r="CW7" s="43"/>
      <c r="CX7" s="6"/>
      <c r="CY7" s="27"/>
      <c r="CZ7" s="43" t="s">
        <v>98</v>
      </c>
      <c r="DA7" s="28"/>
      <c r="DB7" s="28"/>
      <c r="DC7" s="28"/>
      <c r="DD7" s="29"/>
    </row>
    <row r="8" spans="1:156">
      <c r="A8" t="s">
        <v>9</v>
      </c>
      <c r="B8" t="s">
        <v>106</v>
      </c>
      <c r="C8" t="s">
        <v>108</v>
      </c>
      <c r="D8" t="s">
        <v>110</v>
      </c>
      <c r="E8" t="s">
        <v>112</v>
      </c>
      <c r="F8" t="s">
        <v>114</v>
      </c>
      <c r="G8" t="s">
        <v>116</v>
      </c>
      <c r="H8" t="s">
        <v>120</v>
      </c>
      <c r="I8" t="s">
        <v>124</v>
      </c>
      <c r="J8" t="s">
        <v>118</v>
      </c>
      <c r="K8" t="s">
        <v>122</v>
      </c>
      <c r="L8" s="15" t="s">
        <v>126</v>
      </c>
      <c r="M8" s="15" t="s">
        <v>41</v>
      </c>
      <c r="N8" s="15" t="s">
        <v>43</v>
      </c>
      <c r="O8" s="15" t="s">
        <v>45</v>
      </c>
      <c r="P8" s="15" t="s">
        <v>47</v>
      </c>
      <c r="Q8" s="15" t="s">
        <v>49</v>
      </c>
      <c r="R8" s="15" t="s">
        <v>51</v>
      </c>
      <c r="S8" s="15" t="s">
        <v>53</v>
      </c>
      <c r="T8" s="15" t="s">
        <v>55</v>
      </c>
      <c r="U8" s="15" t="s">
        <v>58</v>
      </c>
      <c r="V8" s="15" t="s">
        <v>60</v>
      </c>
      <c r="W8" s="15" t="s">
        <v>62</v>
      </c>
      <c r="X8" s="15" t="s">
        <v>64</v>
      </c>
      <c r="Y8" s="15" t="s">
        <v>66</v>
      </c>
      <c r="Z8" s="15" t="s">
        <v>68</v>
      </c>
      <c r="AA8" s="15"/>
      <c r="AF8" t="s">
        <v>71</v>
      </c>
      <c r="AG8" t="s">
        <v>73</v>
      </c>
      <c r="AH8" t="s">
        <v>75</v>
      </c>
      <c r="AI8" t="s">
        <v>77</v>
      </c>
      <c r="AJ8" t="s">
        <v>79</v>
      </c>
      <c r="AK8" t="s">
        <v>81</v>
      </c>
      <c r="AL8" t="s">
        <v>82</v>
      </c>
      <c r="AM8" t="s">
        <v>84</v>
      </c>
      <c r="AN8" t="s">
        <v>86</v>
      </c>
      <c r="AO8" t="s">
        <v>88</v>
      </c>
      <c r="AV8" t="s">
        <v>128</v>
      </c>
      <c r="BA8" s="71"/>
      <c r="BD8" s="71"/>
      <c r="BE8" s="71"/>
      <c r="BL8" s="71"/>
      <c r="BQ8" t="s">
        <v>146</v>
      </c>
      <c r="BR8" t="s">
        <v>147</v>
      </c>
      <c r="BS8" t="s">
        <v>148</v>
      </c>
      <c r="BT8" t="s">
        <v>149</v>
      </c>
      <c r="BU8" t="s">
        <v>150</v>
      </c>
      <c r="BV8" t="s">
        <v>151</v>
      </c>
      <c r="BW8" t="s">
        <v>139</v>
      </c>
      <c r="BX8" t="s">
        <v>141</v>
      </c>
      <c r="BY8" t="s">
        <v>142</v>
      </c>
      <c r="BZ8" t="s">
        <v>143</v>
      </c>
      <c r="CA8" t="s">
        <v>144</v>
      </c>
      <c r="CB8" t="s">
        <v>145</v>
      </c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22"/>
      <c r="CZ8" s="42"/>
      <c r="DA8" s="23"/>
      <c r="DB8" s="23"/>
      <c r="DC8" s="23"/>
      <c r="DD8" s="24"/>
    </row>
    <row r="9" spans="1:156">
      <c r="A9" t="s">
        <v>10</v>
      </c>
      <c r="B9" t="s">
        <v>107</v>
      </c>
      <c r="C9" t="s">
        <v>109</v>
      </c>
      <c r="D9" t="s">
        <v>111</v>
      </c>
      <c r="E9" t="s">
        <v>113</v>
      </c>
      <c r="F9" t="s">
        <v>115</v>
      </c>
      <c r="G9" t="s">
        <v>117</v>
      </c>
      <c r="H9" t="s">
        <v>121</v>
      </c>
      <c r="I9" t="s">
        <v>125</v>
      </c>
      <c r="J9" t="s">
        <v>119</v>
      </c>
      <c r="K9" t="s">
        <v>123</v>
      </c>
      <c r="L9" s="15" t="s">
        <v>127</v>
      </c>
      <c r="M9" s="15" t="s">
        <v>42</v>
      </c>
      <c r="N9" s="15" t="s">
        <v>44</v>
      </c>
      <c r="O9" s="15" t="s">
        <v>46</v>
      </c>
      <c r="P9" s="15" t="s">
        <v>48</v>
      </c>
      <c r="Q9" s="15" t="s">
        <v>50</v>
      </c>
      <c r="R9" s="15" t="s">
        <v>52</v>
      </c>
      <c r="S9" s="15" t="s">
        <v>54</v>
      </c>
      <c r="T9" s="15" t="s">
        <v>56</v>
      </c>
      <c r="U9" s="15" t="s">
        <v>59</v>
      </c>
      <c r="V9" s="15" t="s">
        <v>61</v>
      </c>
      <c r="W9" s="15" t="s">
        <v>63</v>
      </c>
      <c r="X9" s="15" t="s">
        <v>65</v>
      </c>
      <c r="Y9" s="15" t="s">
        <v>67</v>
      </c>
      <c r="Z9" s="15" t="s">
        <v>69</v>
      </c>
      <c r="AA9" s="15"/>
      <c r="AF9" t="s">
        <v>72</v>
      </c>
      <c r="AG9" t="s">
        <v>74</v>
      </c>
      <c r="AH9" t="s">
        <v>76</v>
      </c>
      <c r="AI9" t="s">
        <v>78</v>
      </c>
      <c r="AJ9" t="s">
        <v>80</v>
      </c>
      <c r="AK9" t="s">
        <v>80</v>
      </c>
      <c r="AL9" t="s">
        <v>83</v>
      </c>
      <c r="AM9" t="s">
        <v>85</v>
      </c>
      <c r="AN9" t="s">
        <v>87</v>
      </c>
      <c r="AO9" t="s">
        <v>89</v>
      </c>
      <c r="AV9" t="s">
        <v>129</v>
      </c>
      <c r="BA9" s="71"/>
      <c r="BD9" s="71"/>
      <c r="BE9" s="71"/>
      <c r="BL9" s="71"/>
      <c r="BQ9" t="s">
        <v>157</v>
      </c>
      <c r="BR9" t="s">
        <v>158</v>
      </c>
      <c r="BS9" t="s">
        <v>159</v>
      </c>
      <c r="BT9" t="s">
        <v>154</v>
      </c>
      <c r="BU9" t="s">
        <v>160</v>
      </c>
      <c r="BV9" t="s">
        <v>161</v>
      </c>
      <c r="BW9" t="s">
        <v>140</v>
      </c>
      <c r="BX9" t="s">
        <v>152</v>
      </c>
      <c r="BY9" t="s">
        <v>153</v>
      </c>
      <c r="BZ9" t="s">
        <v>154</v>
      </c>
      <c r="CA9" t="s">
        <v>155</v>
      </c>
      <c r="CB9" t="s">
        <v>156</v>
      </c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22"/>
      <c r="CZ9" s="42"/>
      <c r="DA9" s="23"/>
      <c r="DB9" s="23"/>
      <c r="DC9" s="23"/>
      <c r="DD9" s="24"/>
    </row>
    <row r="10" spans="1:156">
      <c r="A10" t="s">
        <v>5</v>
      </c>
      <c r="B10">
        <v>6.1</v>
      </c>
      <c r="C10">
        <v>11.5</v>
      </c>
      <c r="D10">
        <v>13.05</v>
      </c>
      <c r="E10">
        <v>14.05</v>
      </c>
      <c r="F10">
        <v>16.149999999999999</v>
      </c>
      <c r="G10">
        <v>17.2</v>
      </c>
      <c r="H10">
        <v>9.1999999999999993</v>
      </c>
      <c r="I10">
        <v>13.15</v>
      </c>
      <c r="J10">
        <v>6.35</v>
      </c>
      <c r="K10">
        <v>11.15</v>
      </c>
      <c r="L10" s="15">
        <v>15.5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V10">
        <v>6.25</v>
      </c>
      <c r="BA10" s="71"/>
      <c r="BD10" s="71"/>
      <c r="BE10" s="71"/>
      <c r="BL10" s="71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22"/>
      <c r="CZ10" s="42"/>
      <c r="DA10" s="23"/>
      <c r="DB10" s="23"/>
      <c r="DC10" s="23"/>
      <c r="DD10" s="24"/>
    </row>
    <row r="11" spans="1:156">
      <c r="A11" t="s">
        <v>6</v>
      </c>
      <c r="B11">
        <v>6.55</v>
      </c>
      <c r="C11">
        <v>12.4</v>
      </c>
      <c r="D11">
        <v>13.55</v>
      </c>
      <c r="E11">
        <v>15</v>
      </c>
      <c r="F11">
        <v>17.05</v>
      </c>
      <c r="G11">
        <v>18.100000000000001</v>
      </c>
      <c r="H11">
        <v>10.199999999999999</v>
      </c>
      <c r="I11">
        <v>14.15</v>
      </c>
      <c r="J11">
        <v>7.25</v>
      </c>
      <c r="K11">
        <v>12.15</v>
      </c>
      <c r="L11" s="15">
        <v>16.399999999999999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V11">
        <v>7.3</v>
      </c>
      <c r="BA11" s="71"/>
      <c r="BD11" s="71"/>
      <c r="BE11" s="71"/>
      <c r="BL11" s="71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22"/>
      <c r="CZ11" s="42"/>
      <c r="DA11" s="23"/>
      <c r="DB11" s="23"/>
      <c r="DC11" s="23"/>
      <c r="DD11" s="24"/>
    </row>
    <row r="12" spans="1:156">
      <c r="A12" t="s">
        <v>16</v>
      </c>
      <c r="B12">
        <f>(45/60)</f>
        <v>0.75</v>
      </c>
      <c r="C12">
        <f>50/60</f>
        <v>0.83333333333333337</v>
      </c>
      <c r="D12">
        <f>50/60</f>
        <v>0.83333333333333337</v>
      </c>
      <c r="E12">
        <f>50/60</f>
        <v>0.83333333333333337</v>
      </c>
      <c r="F12">
        <f>50/60</f>
        <v>0.83333333333333337</v>
      </c>
      <c r="G12">
        <f>50/60</f>
        <v>0.83333333333333337</v>
      </c>
      <c r="H12">
        <f>100/60</f>
        <v>1.6666666666666667</v>
      </c>
      <c r="I12">
        <f>100/60</f>
        <v>1.6666666666666667</v>
      </c>
      <c r="J12">
        <f>50/60</f>
        <v>0.83333333333333337</v>
      </c>
      <c r="K12">
        <f>100/60</f>
        <v>1.6666666666666667</v>
      </c>
      <c r="L12" s="15">
        <f>50/60</f>
        <v>0.83333333333333337</v>
      </c>
      <c r="M12" s="78">
        <v>1</v>
      </c>
      <c r="N12" s="78">
        <v>1</v>
      </c>
      <c r="O12" s="78">
        <v>1</v>
      </c>
      <c r="P12" s="78">
        <v>1</v>
      </c>
      <c r="Q12" s="78">
        <v>1</v>
      </c>
      <c r="R12" s="78">
        <v>1</v>
      </c>
      <c r="S12" s="78">
        <v>1</v>
      </c>
      <c r="T12" s="78">
        <v>1</v>
      </c>
      <c r="U12" s="78">
        <v>1</v>
      </c>
      <c r="V12" s="78">
        <v>1</v>
      </c>
      <c r="W12" s="78">
        <v>1</v>
      </c>
      <c r="X12" s="78">
        <v>1</v>
      </c>
      <c r="Y12" s="78">
        <v>1</v>
      </c>
      <c r="Z12" s="78">
        <v>1</v>
      </c>
      <c r="AA12" s="64">
        <f>55/60</f>
        <v>0.91666666666666663</v>
      </c>
      <c r="AB12">
        <v>2</v>
      </c>
      <c r="AC12" s="40">
        <f>(1+10/60)</f>
        <v>1.1666666666666667</v>
      </c>
      <c r="AD12">
        <f>(1+45/60)</f>
        <v>1.75</v>
      </c>
      <c r="AE12" s="40">
        <f>(1+10/60)</f>
        <v>1.1666666666666667</v>
      </c>
      <c r="AF12" s="8">
        <v>1</v>
      </c>
      <c r="AG12" s="8">
        <v>1</v>
      </c>
      <c r="AH12" s="8">
        <v>1</v>
      </c>
      <c r="AI12" s="8">
        <v>1</v>
      </c>
      <c r="AJ12" s="8">
        <v>1</v>
      </c>
      <c r="AK12" s="8">
        <v>1</v>
      </c>
      <c r="AL12" s="8">
        <v>1</v>
      </c>
      <c r="AM12" s="8">
        <v>1</v>
      </c>
      <c r="AN12" s="8">
        <v>1</v>
      </c>
      <c r="AO12" s="8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f>105/60</f>
        <v>1.75</v>
      </c>
      <c r="AW12">
        <v>1</v>
      </c>
      <c r="AX12">
        <v>1</v>
      </c>
      <c r="AY12">
        <v>1</v>
      </c>
      <c r="AZ12">
        <v>1</v>
      </c>
      <c r="BA12" s="51">
        <v>17</v>
      </c>
      <c r="BB12">
        <f>45/60</f>
        <v>0.75</v>
      </c>
      <c r="BC12">
        <f>45/60</f>
        <v>0.75</v>
      </c>
      <c r="BD12" s="71">
        <f>103/60</f>
        <v>1.7166666666666666</v>
      </c>
      <c r="BE12" s="71">
        <f>88/60</f>
        <v>1.4666666666666666</v>
      </c>
      <c r="BF12">
        <v>1</v>
      </c>
      <c r="BG12">
        <v>1</v>
      </c>
      <c r="BH12">
        <v>1</v>
      </c>
      <c r="BI12">
        <v>1</v>
      </c>
      <c r="BJ12">
        <v>0.5</v>
      </c>
      <c r="BK12">
        <v>1</v>
      </c>
      <c r="BL12" s="71">
        <f>350/60</f>
        <v>5.833333333333333</v>
      </c>
      <c r="BM12">
        <f>35/60</f>
        <v>0.58333333333333337</v>
      </c>
      <c r="BN12">
        <v>1</v>
      </c>
      <c r="BO12">
        <v>1</v>
      </c>
      <c r="BP12">
        <v>1</v>
      </c>
      <c r="BQ12" s="51">
        <v>1</v>
      </c>
      <c r="BR12" s="51">
        <v>1</v>
      </c>
      <c r="BS12" s="51">
        <v>1</v>
      </c>
      <c r="BT12" s="51">
        <v>1</v>
      </c>
      <c r="BU12" s="51">
        <v>1</v>
      </c>
      <c r="BV12" s="51">
        <v>1</v>
      </c>
      <c r="BW12" s="51">
        <v>1</v>
      </c>
      <c r="BX12" s="51">
        <v>1</v>
      </c>
      <c r="BY12" s="51">
        <v>1</v>
      </c>
      <c r="BZ12" s="51">
        <v>1</v>
      </c>
      <c r="CA12" s="51">
        <v>1</v>
      </c>
      <c r="CB12" s="51">
        <v>1</v>
      </c>
      <c r="CC12" s="8">
        <v>1</v>
      </c>
      <c r="CD12" s="8">
        <v>1</v>
      </c>
      <c r="CE12" s="8"/>
      <c r="CF12" s="6">
        <v>1.5833333333333335</v>
      </c>
      <c r="CG12" s="12">
        <v>6.666666666666667</v>
      </c>
      <c r="CH12" s="12">
        <v>3.3333333333333335</v>
      </c>
      <c r="CI12" s="12">
        <v>25.583333333333336</v>
      </c>
      <c r="CJ12" s="12">
        <v>7</v>
      </c>
      <c r="CK12" s="12">
        <v>17</v>
      </c>
      <c r="CL12" s="12">
        <v>2</v>
      </c>
      <c r="CM12" s="12">
        <v>5.75</v>
      </c>
      <c r="CN12" s="12">
        <v>4</v>
      </c>
      <c r="CO12" s="12">
        <v>28.75</v>
      </c>
      <c r="CP12" s="12">
        <v>45.75</v>
      </c>
      <c r="CQ12" s="12">
        <v>4.6833333333333336</v>
      </c>
      <c r="CR12" s="12">
        <v>11.333333333333332</v>
      </c>
      <c r="CS12" s="12">
        <v>3.5833333333333335</v>
      </c>
      <c r="CT12" s="12">
        <v>25.599999999999998</v>
      </c>
      <c r="CU12" s="12">
        <v>6</v>
      </c>
      <c r="CV12" s="12">
        <v>31.599999999999998</v>
      </c>
      <c r="CW12" s="12">
        <v>2</v>
      </c>
      <c r="CX12" s="6"/>
      <c r="CY12" s="30" t="s">
        <v>94</v>
      </c>
      <c r="CZ12" s="44">
        <f>SUM(CW12,CV12,CP12,CI12)</f>
        <v>104.93333333333334</v>
      </c>
      <c r="DA12" s="31">
        <f>CI12</f>
        <v>25.583333333333336</v>
      </c>
      <c r="DB12" s="31">
        <f>CP12</f>
        <v>45.75</v>
      </c>
      <c r="DC12" s="31">
        <f>CV12</f>
        <v>31.599999999999998</v>
      </c>
      <c r="DD12" s="32">
        <f>CW12</f>
        <v>2</v>
      </c>
    </row>
    <row r="13" spans="1:156">
      <c r="A13" t="s">
        <v>8</v>
      </c>
      <c r="B13">
        <v>300</v>
      </c>
      <c r="C13">
        <v>300</v>
      </c>
      <c r="D13">
        <v>340</v>
      </c>
      <c r="E13">
        <v>320</v>
      </c>
      <c r="F13">
        <v>330</v>
      </c>
      <c r="G13">
        <v>370</v>
      </c>
      <c r="H13">
        <v>330</v>
      </c>
      <c r="I13">
        <v>300</v>
      </c>
      <c r="J13">
        <v>300</v>
      </c>
      <c r="K13">
        <v>330</v>
      </c>
      <c r="L13" s="15">
        <v>300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V13">
        <v>300</v>
      </c>
      <c r="BA13" s="71"/>
      <c r="BD13" s="71"/>
      <c r="BE13" s="71"/>
      <c r="BL13" s="71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22"/>
      <c r="CZ13" s="42"/>
      <c r="DA13" s="23"/>
      <c r="DB13" s="23"/>
      <c r="DC13" s="23"/>
      <c r="DD13" s="24"/>
    </row>
    <row r="14" spans="1:156" ht="30">
      <c r="A14" s="1" t="s">
        <v>7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BA14" s="71"/>
      <c r="BD14" s="71"/>
      <c r="BE14" s="71"/>
      <c r="BL14" s="71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22"/>
      <c r="CZ14" s="42"/>
      <c r="DA14" s="23"/>
      <c r="DB14" s="23"/>
      <c r="DC14" s="23"/>
      <c r="DD14" s="24"/>
      <c r="DF14" t="s">
        <v>34</v>
      </c>
      <c r="DG14" t="s">
        <v>38</v>
      </c>
      <c r="DH14" t="s">
        <v>92</v>
      </c>
      <c r="DI14" t="s">
        <v>40</v>
      </c>
    </row>
    <row r="15" spans="1:156">
      <c r="A15" t="s">
        <v>12</v>
      </c>
      <c r="B15">
        <v>0.434</v>
      </c>
      <c r="C15">
        <v>0.17100000000000001</v>
      </c>
      <c r="D15">
        <v>0.19700000000000001</v>
      </c>
      <c r="E15">
        <v>1.008</v>
      </c>
      <c r="F15">
        <v>1.9059999999999999</v>
      </c>
      <c r="G15">
        <v>1.9079999999999999</v>
      </c>
      <c r="H15">
        <v>0.29299999999999998</v>
      </c>
      <c r="I15">
        <v>0</v>
      </c>
      <c r="J15">
        <v>0.93400000000000005</v>
      </c>
      <c r="K15">
        <v>0.48199999999999998</v>
      </c>
      <c r="L15" s="15">
        <v>0</v>
      </c>
      <c r="M15" s="79">
        <v>1.1532857142857142</v>
      </c>
      <c r="N15" s="79">
        <v>1.1532857142857142</v>
      </c>
      <c r="O15" s="79">
        <v>1.1532857142857142</v>
      </c>
      <c r="P15" s="79">
        <v>1.1532857142857142</v>
      </c>
      <c r="Q15" s="79">
        <v>1.1532857142857142</v>
      </c>
      <c r="R15" s="79">
        <v>1.1532857142857142</v>
      </c>
      <c r="S15" s="79">
        <v>1.1532857142857142</v>
      </c>
      <c r="T15" s="79">
        <v>1.1532857142857142</v>
      </c>
      <c r="U15" s="79">
        <v>1.1532857142857142</v>
      </c>
      <c r="V15" s="79">
        <v>1.1532857142857142</v>
      </c>
      <c r="W15" s="79">
        <v>1.1532857142857142</v>
      </c>
      <c r="X15" s="79">
        <v>1.1532857142857142</v>
      </c>
      <c r="Y15" s="79">
        <v>1.1532857142857142</v>
      </c>
      <c r="Z15" s="79">
        <v>1.1532857142857142</v>
      </c>
      <c r="AA15" s="15">
        <f>3*0.5</f>
        <v>1.5</v>
      </c>
      <c r="AB15">
        <f>35*0.5</f>
        <v>17.5</v>
      </c>
      <c r="AC15">
        <f>12*0.5</f>
        <v>6</v>
      </c>
      <c r="AD15">
        <f>19*0.5</f>
        <v>9.5</v>
      </c>
      <c r="AE15">
        <f>10*0.5</f>
        <v>5</v>
      </c>
      <c r="AF15" s="18">
        <v>1.8640000000000001</v>
      </c>
      <c r="AG15" s="18">
        <v>1.8640000000000001</v>
      </c>
      <c r="AH15" s="18">
        <v>1.8640000000000001</v>
      </c>
      <c r="AI15" s="18">
        <v>1.8640000000000001</v>
      </c>
      <c r="AJ15" s="18">
        <v>1.8640000000000001</v>
      </c>
      <c r="AK15" s="18">
        <v>1.8640000000000001</v>
      </c>
      <c r="AL15" s="18">
        <v>1.8640000000000001</v>
      </c>
      <c r="AM15" s="18">
        <v>1.8640000000000001</v>
      </c>
      <c r="AN15" s="18">
        <v>1.8640000000000001</v>
      </c>
      <c r="AO15" s="18">
        <v>1.8640000000000001</v>
      </c>
      <c r="AP15">
        <f>44*0.5</f>
        <v>22</v>
      </c>
      <c r="AQ15">
        <f>58*0.5</f>
        <v>29</v>
      </c>
      <c r="AR15">
        <f>25*0.5</f>
        <v>12.5</v>
      </c>
      <c r="AS15">
        <f>44*0.5</f>
        <v>22</v>
      </c>
      <c r="AT15">
        <f>14*0.5</f>
        <v>7</v>
      </c>
      <c r="AU15">
        <f>35*0.5</f>
        <v>17.5</v>
      </c>
      <c r="AV15">
        <v>31.331</v>
      </c>
      <c r="AW15" s="15">
        <f>4*0.5</f>
        <v>2</v>
      </c>
      <c r="AX15">
        <f>3*0.5</f>
        <v>1.5</v>
      </c>
      <c r="AY15">
        <v>0.5</v>
      </c>
      <c r="AZ15">
        <f>3*0.5</f>
        <v>1.5</v>
      </c>
      <c r="BA15" s="51">
        <f>17*1.5</f>
        <v>25.5</v>
      </c>
      <c r="BB15">
        <v>11.52</v>
      </c>
      <c r="BC15">
        <v>16.32</v>
      </c>
      <c r="BD15" s="71">
        <v>43.2</v>
      </c>
      <c r="BE15" s="71">
        <v>33.6</v>
      </c>
      <c r="BF15">
        <v>3.36</v>
      </c>
      <c r="BG15">
        <v>9.6</v>
      </c>
      <c r="BH15">
        <v>2.4</v>
      </c>
      <c r="BI15">
        <v>1.92</v>
      </c>
      <c r="BJ15">
        <v>0.24</v>
      </c>
      <c r="BK15">
        <v>9.6</v>
      </c>
      <c r="BL15" s="71">
        <v>36</v>
      </c>
      <c r="BM15">
        <v>1.44</v>
      </c>
      <c r="BN15">
        <v>0.96</v>
      </c>
      <c r="BO15">
        <v>1.2</v>
      </c>
      <c r="BP15">
        <v>2.88</v>
      </c>
      <c r="BQ15" s="80">
        <f t="shared" ref="BQ15" si="0">10.89/7</f>
        <v>1.5557142857142858</v>
      </c>
      <c r="BR15" s="80">
        <f>16.65/5</f>
        <v>3.3299999999999996</v>
      </c>
      <c r="BS15" s="80">
        <f t="shared" ref="BS15:BV15" si="1">16.65/5</f>
        <v>3.3299999999999996</v>
      </c>
      <c r="BT15" s="80">
        <f t="shared" si="1"/>
        <v>3.3299999999999996</v>
      </c>
      <c r="BU15" s="80">
        <f t="shared" si="1"/>
        <v>3.3299999999999996</v>
      </c>
      <c r="BV15" s="80">
        <f t="shared" si="1"/>
        <v>3.3299999999999996</v>
      </c>
      <c r="BW15" s="80">
        <f>10.89/7</f>
        <v>1.5557142857142858</v>
      </c>
      <c r="BX15" s="80">
        <f t="shared" ref="BX15:CB15" si="2">10.89/7</f>
        <v>1.5557142857142858</v>
      </c>
      <c r="BY15" s="80">
        <f t="shared" si="2"/>
        <v>1.5557142857142858</v>
      </c>
      <c r="BZ15" s="80">
        <f t="shared" si="2"/>
        <v>1.5557142857142858</v>
      </c>
      <c r="CA15" s="80">
        <f t="shared" si="2"/>
        <v>1.5557142857142858</v>
      </c>
      <c r="CB15" s="80">
        <f t="shared" si="2"/>
        <v>1.5557142857142858</v>
      </c>
      <c r="CC15" s="9">
        <f>20/1000</f>
        <v>0.02</v>
      </c>
      <c r="CD15" s="9">
        <f>30.5/1000</f>
        <v>3.0499999999999999E-2</v>
      </c>
      <c r="CE15" s="9"/>
      <c r="CF15" s="6">
        <v>0.60499999999999998</v>
      </c>
      <c r="CG15" s="12">
        <v>5.3120000000000003</v>
      </c>
      <c r="CH15" s="12">
        <v>1.4159999999999999</v>
      </c>
      <c r="CI15" s="12">
        <v>23.479000000000003</v>
      </c>
      <c r="CJ15" s="12">
        <v>39.5</v>
      </c>
      <c r="CK15" s="12">
        <v>58.139999999999972</v>
      </c>
      <c r="CL15" s="12">
        <v>51</v>
      </c>
      <c r="CM15" s="12">
        <v>90.331000000000003</v>
      </c>
      <c r="CN15" s="12">
        <v>5.5</v>
      </c>
      <c r="CO15" s="12">
        <v>172.33099999999999</v>
      </c>
      <c r="CP15" s="12">
        <v>230.47099999999995</v>
      </c>
      <c r="CQ15" s="12">
        <v>104.64000000000001</v>
      </c>
      <c r="CR15" s="12">
        <v>63.12</v>
      </c>
      <c r="CS15" s="12">
        <v>6.4799999999999995</v>
      </c>
      <c r="CT15" s="12">
        <v>192.44571428571436</v>
      </c>
      <c r="CU15" s="12">
        <v>9.3342857142857145</v>
      </c>
      <c r="CV15" s="12">
        <v>201.78000000000009</v>
      </c>
      <c r="CW15" s="52">
        <v>5.0500000000000003E-2</v>
      </c>
      <c r="CX15" s="6"/>
      <c r="CY15" s="30" t="s">
        <v>95</v>
      </c>
      <c r="CZ15" s="44">
        <f>SUM(CW15,CV15,CP15,CI15)</f>
        <v>455.78050000000002</v>
      </c>
      <c r="DA15" s="31">
        <f>CI15</f>
        <v>23.479000000000003</v>
      </c>
      <c r="DB15" s="31">
        <f>CP15</f>
        <v>230.47099999999995</v>
      </c>
      <c r="DC15" s="31">
        <f>CV15</f>
        <v>201.78000000000009</v>
      </c>
      <c r="DD15" s="32">
        <f>CW15</f>
        <v>5.0500000000000003E-2</v>
      </c>
      <c r="DF15">
        <v>0</v>
      </c>
      <c r="DG15">
        <v>10</v>
      </c>
      <c r="DH15">
        <v>20</v>
      </c>
      <c r="DI15">
        <v>30</v>
      </c>
    </row>
    <row r="16" spans="1:156">
      <c r="A16" t="s">
        <v>181</v>
      </c>
      <c r="B16" t="s">
        <v>57</v>
      </c>
      <c r="C16" t="s">
        <v>57</v>
      </c>
      <c r="D16" t="s">
        <v>57</v>
      </c>
      <c r="E16" t="s">
        <v>57</v>
      </c>
      <c r="F16" t="s">
        <v>57</v>
      </c>
      <c r="G16" t="s">
        <v>57</v>
      </c>
      <c r="H16" t="s">
        <v>57</v>
      </c>
      <c r="I16" t="s">
        <v>57</v>
      </c>
      <c r="J16" t="s">
        <v>57</v>
      </c>
      <c r="K16" t="s">
        <v>57</v>
      </c>
      <c r="L16" t="s">
        <v>57</v>
      </c>
      <c r="M16" s="15">
        <v>3</v>
      </c>
      <c r="N16" s="15">
        <v>3</v>
      </c>
      <c r="O16" s="15">
        <v>3</v>
      </c>
      <c r="P16" s="15">
        <v>3</v>
      </c>
      <c r="Q16" s="15">
        <v>3</v>
      </c>
      <c r="R16" s="15">
        <v>3</v>
      </c>
      <c r="S16" s="15">
        <v>3</v>
      </c>
      <c r="T16" t="s">
        <v>57</v>
      </c>
      <c r="U16" s="15">
        <v>3</v>
      </c>
      <c r="V16" s="15">
        <v>3</v>
      </c>
      <c r="W16" s="15">
        <v>3</v>
      </c>
      <c r="X16" s="15">
        <v>3</v>
      </c>
      <c r="Y16" s="15">
        <v>3</v>
      </c>
      <c r="Z16" s="15">
        <v>3</v>
      </c>
      <c r="AA16" s="15">
        <v>3</v>
      </c>
      <c r="AB16" s="15">
        <v>3</v>
      </c>
      <c r="AC16" s="15">
        <v>3</v>
      </c>
      <c r="AD16" s="15">
        <v>3</v>
      </c>
      <c r="AE16" t="s">
        <v>57</v>
      </c>
      <c r="AF16">
        <v>3</v>
      </c>
      <c r="AG16">
        <v>3</v>
      </c>
      <c r="AH16">
        <v>3</v>
      </c>
      <c r="AI16">
        <v>3</v>
      </c>
      <c r="AJ16" t="s">
        <v>57</v>
      </c>
      <c r="AK16" t="s">
        <v>57</v>
      </c>
      <c r="AL16">
        <v>3</v>
      </c>
      <c r="AM16">
        <v>3</v>
      </c>
      <c r="AN16" t="s">
        <v>57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 t="s">
        <v>57</v>
      </c>
      <c r="AW16">
        <v>3</v>
      </c>
      <c r="AX16">
        <v>3</v>
      </c>
      <c r="AY16">
        <v>3</v>
      </c>
      <c r="AZ16">
        <v>3</v>
      </c>
      <c r="BA16" s="71"/>
      <c r="BB16">
        <v>3</v>
      </c>
      <c r="BC16">
        <v>3</v>
      </c>
      <c r="BD16" s="71"/>
      <c r="BE16" s="71"/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 s="71"/>
      <c r="BM16">
        <v>3</v>
      </c>
      <c r="BN16">
        <v>3</v>
      </c>
      <c r="BO16">
        <v>3</v>
      </c>
      <c r="BP16">
        <v>3</v>
      </c>
      <c r="BW16" s="40"/>
      <c r="BX16" s="40"/>
      <c r="BY16" s="40"/>
      <c r="CC16">
        <v>3</v>
      </c>
      <c r="CD16">
        <v>3</v>
      </c>
      <c r="CF16" s="13">
        <v>0.39193333333333336</v>
      </c>
      <c r="CG16" s="13">
        <v>1.0330999999999999</v>
      </c>
      <c r="CH16" s="13">
        <v>0.47</v>
      </c>
      <c r="CI16" s="13">
        <v>2.2732186666666672</v>
      </c>
      <c r="CJ16" s="13">
        <v>5.0487012987012987</v>
      </c>
      <c r="CK16" s="13">
        <v>5.4109004329004327</v>
      </c>
      <c r="CL16" s="13">
        <v>25.5</v>
      </c>
      <c r="CM16" s="13">
        <v>15.380685714285715</v>
      </c>
      <c r="CN16" s="13">
        <v>1.375</v>
      </c>
      <c r="CO16" s="13">
        <v>11.491952380952382</v>
      </c>
      <c r="CP16" s="13">
        <v>8.1135901875901872</v>
      </c>
      <c r="CQ16" s="13">
        <v>18.560000000000002</v>
      </c>
      <c r="CR16" s="13">
        <v>4.7902040816326528</v>
      </c>
      <c r="CS16" s="13">
        <v>1.877142857142857</v>
      </c>
      <c r="CT16" s="13">
        <v>8.6119658242820538</v>
      </c>
      <c r="CU16" s="13">
        <v>4.6671428571428573</v>
      </c>
      <c r="CV16" s="13">
        <v>7.7353384982511226</v>
      </c>
      <c r="CW16" s="13">
        <v>2.5250000000000002E-2</v>
      </c>
      <c r="CX16" s="6"/>
      <c r="CY16" s="53"/>
      <c r="CZ16" s="54"/>
      <c r="DA16" s="54"/>
      <c r="DB16" s="54"/>
      <c r="DC16" s="54"/>
      <c r="DD16" s="55"/>
    </row>
    <row r="17" spans="1:113">
      <c r="A17" t="s">
        <v>184</v>
      </c>
      <c r="B17" s="7">
        <f>IF(B1="EAC",B15*3/B12,B15/B12)</f>
        <v>0.57866666666666666</v>
      </c>
      <c r="C17" s="7">
        <f t="shared" ref="C17:CD17" si="3">IF(C1="EAC",C15*3/C12,C15/C12)</f>
        <v>0.20519999999999999</v>
      </c>
      <c r="D17" s="7">
        <f t="shared" si="3"/>
        <v>0.2364</v>
      </c>
      <c r="E17" s="7">
        <f t="shared" si="3"/>
        <v>1.2096</v>
      </c>
      <c r="F17" s="7">
        <f t="shared" si="3"/>
        <v>2.2871999999999999</v>
      </c>
      <c r="G17" s="7">
        <f t="shared" si="3"/>
        <v>2.2895999999999996</v>
      </c>
      <c r="H17" s="7">
        <f t="shared" si="3"/>
        <v>0.17579999999999998</v>
      </c>
      <c r="I17" s="7">
        <f t="shared" si="3"/>
        <v>0</v>
      </c>
      <c r="J17" s="7">
        <f t="shared" si="3"/>
        <v>1.1208</v>
      </c>
      <c r="K17" s="7">
        <f t="shared" si="3"/>
        <v>0.28919999999999996</v>
      </c>
      <c r="L17" s="7">
        <f t="shared" si="3"/>
        <v>0</v>
      </c>
      <c r="M17" s="7">
        <f t="shared" si="3"/>
        <v>3.4598571428571425</v>
      </c>
      <c r="N17" s="7">
        <f t="shared" si="3"/>
        <v>3.4598571428571425</v>
      </c>
      <c r="O17" s="7">
        <f t="shared" si="3"/>
        <v>3.4598571428571425</v>
      </c>
      <c r="P17" s="7">
        <f t="shared" si="3"/>
        <v>3.4598571428571425</v>
      </c>
      <c r="Q17" s="7">
        <f t="shared" si="3"/>
        <v>3.4598571428571425</v>
      </c>
      <c r="R17" s="7">
        <f t="shared" si="3"/>
        <v>3.4598571428571425</v>
      </c>
      <c r="S17" s="7">
        <f t="shared" si="3"/>
        <v>3.4598571428571425</v>
      </c>
      <c r="T17" s="7">
        <f t="shared" si="3"/>
        <v>3.4598571428571425</v>
      </c>
      <c r="U17" s="7">
        <f t="shared" si="3"/>
        <v>3.4598571428571425</v>
      </c>
      <c r="V17" s="7">
        <f t="shared" si="3"/>
        <v>3.4598571428571425</v>
      </c>
      <c r="W17" s="7">
        <f t="shared" si="3"/>
        <v>3.4598571428571425</v>
      </c>
      <c r="X17" s="7">
        <f t="shared" si="3"/>
        <v>3.4598571428571425</v>
      </c>
      <c r="Y17" s="7">
        <f t="shared" si="3"/>
        <v>3.4598571428571425</v>
      </c>
      <c r="Z17" s="7">
        <f t="shared" si="3"/>
        <v>3.4598571428571425</v>
      </c>
      <c r="AA17" s="7">
        <f t="shared" si="3"/>
        <v>1.6363636363636365</v>
      </c>
      <c r="AB17" s="7">
        <f t="shared" si="3"/>
        <v>8.75</v>
      </c>
      <c r="AC17" s="7">
        <f t="shared" si="3"/>
        <v>5.1428571428571423</v>
      </c>
      <c r="AD17" s="7">
        <f t="shared" si="3"/>
        <v>5.4285714285714288</v>
      </c>
      <c r="AE17" s="7">
        <f t="shared" si="3"/>
        <v>4.2857142857142856</v>
      </c>
      <c r="AF17" s="7">
        <f t="shared" si="3"/>
        <v>5.5920000000000005</v>
      </c>
      <c r="AG17" s="7">
        <f t="shared" si="3"/>
        <v>5.5920000000000005</v>
      </c>
      <c r="AH17" s="7">
        <f t="shared" si="3"/>
        <v>5.5920000000000005</v>
      </c>
      <c r="AI17" s="7">
        <f t="shared" si="3"/>
        <v>5.5920000000000005</v>
      </c>
      <c r="AJ17" s="7">
        <f t="shared" si="3"/>
        <v>5.5920000000000005</v>
      </c>
      <c r="AK17" s="7">
        <f t="shared" si="3"/>
        <v>5.5920000000000005</v>
      </c>
      <c r="AL17" s="7">
        <f t="shared" si="3"/>
        <v>5.5920000000000005</v>
      </c>
      <c r="AM17" s="7">
        <f t="shared" si="3"/>
        <v>5.5920000000000005</v>
      </c>
      <c r="AN17" s="7">
        <f t="shared" si="3"/>
        <v>5.5920000000000005</v>
      </c>
      <c r="AO17" s="7">
        <f t="shared" si="3"/>
        <v>5.5920000000000005</v>
      </c>
      <c r="AP17" s="7">
        <f t="shared" si="3"/>
        <v>22</v>
      </c>
      <c r="AQ17" s="7">
        <f t="shared" si="3"/>
        <v>29</v>
      </c>
      <c r="AR17" s="7">
        <f t="shared" si="3"/>
        <v>12.5</v>
      </c>
      <c r="AS17" s="7">
        <f t="shared" si="3"/>
        <v>22</v>
      </c>
      <c r="AT17" s="7">
        <f t="shared" si="3"/>
        <v>7</v>
      </c>
      <c r="AU17" s="7">
        <f t="shared" si="3"/>
        <v>17.5</v>
      </c>
      <c r="AV17" s="7">
        <f t="shared" si="3"/>
        <v>17.90342857142857</v>
      </c>
      <c r="AW17" s="7">
        <f t="shared" si="3"/>
        <v>2</v>
      </c>
      <c r="AX17" s="7">
        <f t="shared" si="3"/>
        <v>1.5</v>
      </c>
      <c r="AY17" s="7">
        <f t="shared" si="3"/>
        <v>0.5</v>
      </c>
      <c r="AZ17" s="7">
        <f t="shared" si="3"/>
        <v>1.5</v>
      </c>
      <c r="BA17" s="74">
        <f t="shared" si="3"/>
        <v>4.5</v>
      </c>
      <c r="BB17" s="7">
        <f t="shared" si="3"/>
        <v>15.36</v>
      </c>
      <c r="BC17" s="7">
        <f t="shared" si="3"/>
        <v>21.76</v>
      </c>
      <c r="BD17" s="74">
        <f t="shared" si="3"/>
        <v>25.165048543689323</v>
      </c>
      <c r="BE17" s="74">
        <f t="shared" si="3"/>
        <v>22.90909090909091</v>
      </c>
      <c r="BF17" s="7">
        <f t="shared" si="3"/>
        <v>3.36</v>
      </c>
      <c r="BG17" s="7">
        <f t="shared" si="3"/>
        <v>9.6</v>
      </c>
      <c r="BH17" s="7">
        <f t="shared" si="3"/>
        <v>2.4</v>
      </c>
      <c r="BI17" s="7">
        <f t="shared" si="3"/>
        <v>1.92</v>
      </c>
      <c r="BJ17" s="7">
        <f t="shared" si="3"/>
        <v>0.48</v>
      </c>
      <c r="BK17" s="7">
        <f t="shared" si="3"/>
        <v>9.6</v>
      </c>
      <c r="BL17" s="74">
        <f t="shared" si="3"/>
        <v>6.1714285714285717</v>
      </c>
      <c r="BM17" s="7">
        <f t="shared" si="3"/>
        <v>2.4685714285714284</v>
      </c>
      <c r="BN17" s="7">
        <f t="shared" si="3"/>
        <v>0.96</v>
      </c>
      <c r="BO17" s="7">
        <f t="shared" si="3"/>
        <v>1.2</v>
      </c>
      <c r="BP17" s="7">
        <f t="shared" si="3"/>
        <v>2.88</v>
      </c>
      <c r="BQ17" s="7">
        <f t="shared" si="3"/>
        <v>4.6671428571428573</v>
      </c>
      <c r="BR17" s="7">
        <f t="shared" si="3"/>
        <v>9.9899999999999984</v>
      </c>
      <c r="BS17" s="7">
        <f t="shared" si="3"/>
        <v>9.9899999999999984</v>
      </c>
      <c r="BT17" s="7">
        <f t="shared" si="3"/>
        <v>9.9899999999999984</v>
      </c>
      <c r="BU17" s="7">
        <f t="shared" si="3"/>
        <v>9.9899999999999984</v>
      </c>
      <c r="BV17" s="7">
        <f t="shared" si="3"/>
        <v>9.9899999999999984</v>
      </c>
      <c r="BW17" s="7">
        <f t="shared" si="3"/>
        <v>4.6671428571428573</v>
      </c>
      <c r="BX17" s="7">
        <f t="shared" si="3"/>
        <v>4.6671428571428573</v>
      </c>
      <c r="BY17" s="7">
        <f t="shared" si="3"/>
        <v>4.6671428571428573</v>
      </c>
      <c r="BZ17" s="7">
        <f t="shared" si="3"/>
        <v>4.6671428571428573</v>
      </c>
      <c r="CA17" s="7">
        <f t="shared" si="3"/>
        <v>4.6671428571428573</v>
      </c>
      <c r="CB17" s="7">
        <f t="shared" si="3"/>
        <v>4.6671428571428573</v>
      </c>
      <c r="CC17" s="40">
        <f t="shared" si="3"/>
        <v>0.02</v>
      </c>
      <c r="CD17" s="40">
        <f t="shared" si="3"/>
        <v>3.0499999999999999E-2</v>
      </c>
      <c r="CF17" s="12">
        <v>0.39193333333333336</v>
      </c>
      <c r="CG17" s="12">
        <v>1.0330999999999999</v>
      </c>
      <c r="CH17" s="12">
        <v>0.47</v>
      </c>
      <c r="CI17" s="12">
        <v>2.2732186666666672</v>
      </c>
      <c r="CJ17" s="12">
        <v>5.0487012987012987</v>
      </c>
      <c r="CK17" s="12">
        <v>5.4109004329004327</v>
      </c>
      <c r="CL17" s="12">
        <v>25.5</v>
      </c>
      <c r="CM17" s="12">
        <v>15.380685714285715</v>
      </c>
      <c r="CN17" s="12">
        <v>1.375</v>
      </c>
      <c r="CO17" s="12">
        <v>11.491952380952382</v>
      </c>
      <c r="CP17" s="12">
        <v>8.1135901875901872</v>
      </c>
      <c r="CQ17" s="12">
        <v>18.560000000000002</v>
      </c>
      <c r="CR17" s="12">
        <v>4.7902040816326528</v>
      </c>
      <c r="CS17" s="12">
        <v>1.877142857142857</v>
      </c>
      <c r="CT17" s="12">
        <v>8.6119658242820538</v>
      </c>
      <c r="CU17" s="12">
        <v>4.6671428571428573</v>
      </c>
      <c r="CV17" s="12">
        <v>7.7353384982511226</v>
      </c>
      <c r="CW17" s="52">
        <v>2.5250000000000002E-2</v>
      </c>
      <c r="CX17" s="6"/>
      <c r="CY17" s="27" t="s">
        <v>96</v>
      </c>
      <c r="CZ17" s="46">
        <f>AVERAGE(B17:CD17)</f>
        <v>5.9852103849923699</v>
      </c>
      <c r="DA17" s="47">
        <f>CI17</f>
        <v>2.2732186666666672</v>
      </c>
      <c r="DB17" s="47">
        <f>CP17</f>
        <v>8.1135901875901872</v>
      </c>
      <c r="DC17" s="47">
        <f>CV17</f>
        <v>7.7353384982511226</v>
      </c>
      <c r="DD17" s="48">
        <f>CW17</f>
        <v>2.5250000000000002E-2</v>
      </c>
    </row>
    <row r="18" spans="1:113">
      <c r="A18" s="2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BA18" s="71"/>
      <c r="BD18" s="71"/>
      <c r="BE18" s="71"/>
      <c r="BL18" s="71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22"/>
      <c r="CZ18" s="42"/>
      <c r="DA18" s="23"/>
      <c r="DB18" s="23"/>
      <c r="DC18" s="23"/>
      <c r="DD18" s="24"/>
    </row>
    <row r="19" spans="1:113">
      <c r="A19">
        <v>15</v>
      </c>
      <c r="M19" s="19">
        <f>xAREA!M19/xAREA!M$66*100</f>
        <v>0</v>
      </c>
      <c r="N19" s="19">
        <f>xAREA!N19/xAREA!N$66*100</f>
        <v>0</v>
      </c>
      <c r="O19" s="19">
        <f>xAREA!O19/xAREA!O$66*100</f>
        <v>0</v>
      </c>
      <c r="P19" s="19">
        <f>xAREA!P19/xAREA!P$66*100</f>
        <v>0</v>
      </c>
      <c r="Q19" s="19">
        <f>xAREA!Q19/xAREA!Q$66*100</f>
        <v>0</v>
      </c>
      <c r="R19" s="19">
        <f>xAREA!R19/xAREA!R$66*100</f>
        <v>0</v>
      </c>
      <c r="S19" s="19">
        <f>xAREA!S19/xAREA!S$66*100</f>
        <v>0</v>
      </c>
      <c r="T19" s="19"/>
      <c r="U19" s="19">
        <f>xAREA!U19/xAREA!U$66*100</f>
        <v>0</v>
      </c>
      <c r="V19" s="19">
        <f>xAREA!V19/xAREA!V$66*100</f>
        <v>0</v>
      </c>
      <c r="W19" s="19">
        <f>xAREA!W19/xAREA!W$66*100</f>
        <v>0</v>
      </c>
      <c r="X19" s="19">
        <f>xAREA!X19/xAREA!X$66*100</f>
        <v>0</v>
      </c>
      <c r="Y19" s="19">
        <f>xAREA!Y19/xAREA!Y$66*100</f>
        <v>0</v>
      </c>
      <c r="Z19" s="19">
        <f>xAREA!Z19/xAREA!Z$66*100</f>
        <v>0</v>
      </c>
      <c r="AA19" s="17">
        <f>xAREA!AA19/xAREA!AA$66*100</f>
        <v>0</v>
      </c>
      <c r="AB19" s="17">
        <f>xAREA!AB19/xAREA!AB$66*100</f>
        <v>0</v>
      </c>
      <c r="AC19" s="17">
        <f>xAREA!AC19/xAREA!AC$66*100</f>
        <v>0</v>
      </c>
      <c r="AD19" s="17">
        <f>xAREA!AD19/xAREA!AD$66*100</f>
        <v>0</v>
      </c>
      <c r="AE19" s="17"/>
      <c r="AF19" s="17">
        <f>xAREA!AF19/xAREA!AF$66*100</f>
        <v>0</v>
      </c>
      <c r="AG19" s="17">
        <f>xAREA!AG19/xAREA!AG$66*100</f>
        <v>0</v>
      </c>
      <c r="AH19" s="17">
        <f>xAREA!AH19/xAREA!AH$66*100</f>
        <v>0</v>
      </c>
      <c r="AI19" s="17">
        <f>xAREA!AI19/xAREA!AI$66*100</f>
        <v>0</v>
      </c>
      <c r="AJ19" s="17"/>
      <c r="AK19" s="17"/>
      <c r="AL19" s="17">
        <f>xAREA!AL19/xAREA!AL$66*100</f>
        <v>0</v>
      </c>
      <c r="AM19" s="17">
        <f>xAREA!AM19/xAREA!AM$66*100</f>
        <v>0</v>
      </c>
      <c r="AN19" s="17"/>
      <c r="AO19" s="17">
        <f>xAREA!AO19/xAREA!AO$66*100</f>
        <v>0</v>
      </c>
      <c r="AP19" s="17">
        <f>xAREA!AP19/xAREA!AP$66*100</f>
        <v>0</v>
      </c>
      <c r="AQ19" s="17">
        <f>xAREA!AQ19/xAREA!AQ$66*100</f>
        <v>0</v>
      </c>
      <c r="AR19" s="17">
        <f>xAREA!AR19/xAREA!AR$66*100</f>
        <v>0</v>
      </c>
      <c r="AS19" s="17">
        <f>xAREA!AS19/xAREA!AS$66*100</f>
        <v>0</v>
      </c>
      <c r="AT19" s="17">
        <f>xAREA!AT19/xAREA!AT$66*100</f>
        <v>0</v>
      </c>
      <c r="AU19" s="17">
        <f>xAREA!AU19/xAREA!AU$66*100</f>
        <v>0</v>
      </c>
      <c r="AV19" s="17"/>
      <c r="AW19" s="17">
        <f>xAREA!AW19/xAREA!AW$66*100</f>
        <v>0</v>
      </c>
      <c r="AX19" s="17">
        <f>xAREA!AX19/xAREA!AX$66*100</f>
        <v>0</v>
      </c>
      <c r="AY19" s="17">
        <f>xAREA!AY19/xAREA!AY$66*100</f>
        <v>0</v>
      </c>
      <c r="AZ19" s="17">
        <f>xAREA!AZ19/xAREA!AZ$66*100</f>
        <v>0</v>
      </c>
      <c r="BA19" s="75"/>
      <c r="BB19" s="17">
        <f>xAREA!BA19/xAREA!BA$66*100</f>
        <v>0</v>
      </c>
      <c r="BC19" s="17">
        <f>xAREA!BB19/xAREA!BB$66*100</f>
        <v>0</v>
      </c>
      <c r="BD19" s="75"/>
      <c r="BE19" s="75"/>
      <c r="BF19" s="17">
        <f>xAREA!BC19/xAREA!BC$66*100</f>
        <v>0</v>
      </c>
      <c r="BG19" s="17">
        <f>xAREA!BD19/xAREA!BD$66*100</f>
        <v>0</v>
      </c>
      <c r="BH19" s="17">
        <f>xAREA!BE19/xAREA!BE$66*100</f>
        <v>0</v>
      </c>
      <c r="BI19" s="17">
        <f>xAREA!BF19/xAREA!BF$66*100</f>
        <v>0</v>
      </c>
      <c r="BJ19" s="17">
        <f>xAREA!BG19/xAREA!BG$66*100</f>
        <v>0</v>
      </c>
      <c r="BK19" s="17">
        <f>xAREA!BH19/xAREA!BH$66*100</f>
        <v>0</v>
      </c>
      <c r="BL19" s="75"/>
      <c r="BM19" s="17">
        <f>xAREA!BI19/xAREA!BI$66*100</f>
        <v>0</v>
      </c>
      <c r="BN19" s="17">
        <f>xAREA!BJ19/xAREA!BJ$66*100</f>
        <v>0</v>
      </c>
      <c r="BO19" s="17">
        <f>xAREA!BK19/xAREA!BK$66*100</f>
        <v>0</v>
      </c>
      <c r="BP19" s="17">
        <f>xAREA!BL19/xAREA!BL$66*100</f>
        <v>0</v>
      </c>
      <c r="BQ19" s="65">
        <f>xAREA!BM19/xAREA!BM$66*100</f>
        <v>0</v>
      </c>
      <c r="BR19" s="65">
        <f>xAREA!BN19/xAREA!BN$66*100</f>
        <v>0</v>
      </c>
      <c r="BS19" s="65">
        <f>xAREA!BO19/xAREA!BO$66*100</f>
        <v>0</v>
      </c>
      <c r="BT19" s="65">
        <f>xAREA!BP19/xAREA!BP$66*100</f>
        <v>0</v>
      </c>
      <c r="BU19" s="65">
        <f>xAREA!BQ19/xAREA!BQ$66*100</f>
        <v>0</v>
      </c>
      <c r="BV19" s="65">
        <f>xAREA!BR19/xAREA!BR$66*100</f>
        <v>0</v>
      </c>
      <c r="BW19" s="65">
        <f>xAREA!BS19/xAREA!BS$66*100</f>
        <v>0</v>
      </c>
      <c r="BX19" s="65">
        <f>xAREA!BT19/xAREA!BT$66*100</f>
        <v>0</v>
      </c>
      <c r="BY19" s="65">
        <f>xAREA!BU19/xAREA!BU$66*100</f>
        <v>0</v>
      </c>
      <c r="BZ19" s="65">
        <f>xAREA!BV19/xAREA!BV$66*100</f>
        <v>0</v>
      </c>
      <c r="CA19" s="65">
        <f>xAREA!BW19/xAREA!BW$66*100</f>
        <v>0</v>
      </c>
      <c r="CB19" s="65">
        <f>xAREA!BX19/xAREA!BX$66*100</f>
        <v>0</v>
      </c>
      <c r="CC19" s="10">
        <f>xAREA!BY19/xAREA!BY$66*100</f>
        <v>1.4925373134328357</v>
      </c>
      <c r="CD19" s="10">
        <f>xAREA!BZ19/xAREA!BZ$66*100</f>
        <v>1.7241379310344827</v>
      </c>
      <c r="CE19" s="10"/>
      <c r="CF19" s="6"/>
      <c r="CG19" s="12"/>
      <c r="CH19" s="12"/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1.6324149141625433</v>
      </c>
      <c r="CX19" s="6"/>
      <c r="CY19" s="34">
        <f t="shared" ref="CY19:CY64" si="4">A19</f>
        <v>15</v>
      </c>
      <c r="CZ19" s="45">
        <f>(CI19*$CI$15+CP19*$CP$15+CV19*$CV$15+CW19*$CW$15)/$CZ$15</f>
        <v>1.8086985547913619E-4</v>
      </c>
      <c r="DA19" s="25">
        <f>CI19</f>
        <v>0</v>
      </c>
      <c r="DB19" s="25">
        <f>CP19</f>
        <v>0</v>
      </c>
      <c r="DC19" s="25">
        <f>CV19</f>
        <v>0</v>
      </c>
      <c r="DD19" s="26">
        <f>CW19</f>
        <v>1.6324149141625433</v>
      </c>
      <c r="DE19" s="8"/>
      <c r="DF19" s="7">
        <f>DD19+$DF$15</f>
        <v>1.6324149141625433</v>
      </c>
    </row>
    <row r="20" spans="1:113">
      <c r="A20">
        <v>16</v>
      </c>
      <c r="M20" s="19">
        <f>xAREA!M20/xAREA!M$66*100</f>
        <v>0</v>
      </c>
      <c r="N20" s="19">
        <f>xAREA!N20/xAREA!N$66*100</f>
        <v>0</v>
      </c>
      <c r="O20" s="19">
        <f>xAREA!O20/xAREA!O$66*100</f>
        <v>0</v>
      </c>
      <c r="P20" s="19">
        <f>xAREA!P20/xAREA!P$66*100</f>
        <v>0</v>
      </c>
      <c r="Q20" s="19">
        <f>xAREA!Q20/xAREA!Q$66*100</f>
        <v>0</v>
      </c>
      <c r="R20" s="19">
        <f>xAREA!R20/xAREA!R$66*100</f>
        <v>0</v>
      </c>
      <c r="S20" s="19">
        <f>xAREA!S20/xAREA!S$66*100</f>
        <v>0</v>
      </c>
      <c r="T20" s="19"/>
      <c r="U20" s="19">
        <f>xAREA!U20/xAREA!U$66*100</f>
        <v>0</v>
      </c>
      <c r="V20" s="19">
        <f>xAREA!V20/xAREA!V$66*100</f>
        <v>0</v>
      </c>
      <c r="W20" s="19">
        <f>xAREA!W20/xAREA!W$66*100</f>
        <v>0</v>
      </c>
      <c r="X20" s="19">
        <f>xAREA!X20/xAREA!X$66*100</f>
        <v>0</v>
      </c>
      <c r="Y20" s="19">
        <f>xAREA!Y20/xAREA!Y$66*100</f>
        <v>0</v>
      </c>
      <c r="Z20" s="19">
        <f>xAREA!Z20/xAREA!Z$66*100</f>
        <v>0</v>
      </c>
      <c r="AA20" s="17">
        <f>xAREA!AA20/xAREA!AA$66*100</f>
        <v>0</v>
      </c>
      <c r="AB20" s="17">
        <f>xAREA!AB20/xAREA!AB$66*100</f>
        <v>0</v>
      </c>
      <c r="AC20" s="17">
        <f>xAREA!AC20/xAREA!AC$66*100</f>
        <v>0</v>
      </c>
      <c r="AD20" s="17">
        <f>xAREA!AD20/xAREA!AD$66*100</f>
        <v>0</v>
      </c>
      <c r="AE20" s="17"/>
      <c r="AF20" s="17">
        <f>xAREA!AF20/xAREA!AF$66*100</f>
        <v>0</v>
      </c>
      <c r="AG20" s="17">
        <f>xAREA!AG20/xAREA!AG$66*100</f>
        <v>0</v>
      </c>
      <c r="AH20" s="17">
        <f>xAREA!AH20/xAREA!AH$66*100</f>
        <v>0</v>
      </c>
      <c r="AI20" s="17">
        <f>xAREA!AI20/xAREA!AI$66*100</f>
        <v>0</v>
      </c>
      <c r="AJ20" s="17"/>
      <c r="AK20" s="17"/>
      <c r="AL20" s="17">
        <f>xAREA!AL20/xAREA!AL$66*100</f>
        <v>0</v>
      </c>
      <c r="AM20" s="17">
        <f>xAREA!AM20/xAREA!AM$66*100</f>
        <v>0</v>
      </c>
      <c r="AN20" s="17"/>
      <c r="AO20" s="17">
        <f>xAREA!AO20/xAREA!AO$66*100</f>
        <v>0</v>
      </c>
      <c r="AP20" s="17">
        <f>xAREA!AP20/xAREA!AP$66*100</f>
        <v>0</v>
      </c>
      <c r="AQ20" s="17">
        <f>xAREA!AQ20/xAREA!AQ$66*100</f>
        <v>0</v>
      </c>
      <c r="AR20" s="17">
        <f>xAREA!AR20/xAREA!AR$66*100</f>
        <v>0</v>
      </c>
      <c r="AS20" s="17">
        <f>xAREA!AS20/xAREA!AS$66*100</f>
        <v>0</v>
      </c>
      <c r="AT20" s="17">
        <f>xAREA!AT20/xAREA!AT$66*100</f>
        <v>0</v>
      </c>
      <c r="AU20" s="17">
        <f>xAREA!AU20/xAREA!AU$66*100</f>
        <v>0</v>
      </c>
      <c r="AV20" s="17"/>
      <c r="AW20" s="17">
        <f>xAREA!AW20/xAREA!AW$66*100</f>
        <v>0</v>
      </c>
      <c r="AX20" s="17">
        <f>xAREA!AX20/xAREA!AX$66*100</f>
        <v>0</v>
      </c>
      <c r="AY20" s="17">
        <f>xAREA!AY20/xAREA!AY$66*100</f>
        <v>0</v>
      </c>
      <c r="AZ20" s="17">
        <f>xAREA!AZ20/xAREA!AZ$66*100</f>
        <v>0</v>
      </c>
      <c r="BA20" s="75"/>
      <c r="BB20" s="17">
        <f>xAREA!BA20/xAREA!BA$66*100</f>
        <v>0</v>
      </c>
      <c r="BC20" s="17">
        <f>xAREA!BB20/xAREA!BB$66*100</f>
        <v>0</v>
      </c>
      <c r="BD20" s="75"/>
      <c r="BE20" s="75"/>
      <c r="BF20" s="17">
        <f>xAREA!BC20/xAREA!BC$66*100</f>
        <v>0</v>
      </c>
      <c r="BG20" s="17">
        <f>xAREA!BD20/xAREA!BD$66*100</f>
        <v>0</v>
      </c>
      <c r="BH20" s="17">
        <f>xAREA!BE20/xAREA!BE$66*100</f>
        <v>0</v>
      </c>
      <c r="BI20" s="17">
        <f>xAREA!BF20/xAREA!BF$66*100</f>
        <v>0</v>
      </c>
      <c r="BJ20" s="17">
        <f>xAREA!BG20/xAREA!BG$66*100</f>
        <v>0</v>
      </c>
      <c r="BK20" s="17">
        <f>xAREA!BH20/xAREA!BH$66*100</f>
        <v>0</v>
      </c>
      <c r="BL20" s="75"/>
      <c r="BM20" s="17">
        <f>xAREA!BI20/xAREA!BI$66*100</f>
        <v>0</v>
      </c>
      <c r="BN20" s="17">
        <f>xAREA!BJ20/xAREA!BJ$66*100</f>
        <v>0</v>
      </c>
      <c r="BO20" s="17">
        <f>xAREA!BK20/xAREA!BK$66*100</f>
        <v>0</v>
      </c>
      <c r="BP20" s="17">
        <f>xAREA!BL20/xAREA!BL$66*100</f>
        <v>0</v>
      </c>
      <c r="BQ20" s="65">
        <f>xAREA!BM20/xAREA!BM$66*100</f>
        <v>0</v>
      </c>
      <c r="BR20" s="65">
        <f>xAREA!BN20/xAREA!BN$66*100</f>
        <v>0</v>
      </c>
      <c r="BS20" s="65">
        <f>xAREA!BO20/xAREA!BO$66*100</f>
        <v>0</v>
      </c>
      <c r="BT20" s="65">
        <f>xAREA!BP20/xAREA!BP$66*100</f>
        <v>0</v>
      </c>
      <c r="BU20" s="65">
        <f>xAREA!BQ20/xAREA!BQ$66*100</f>
        <v>0</v>
      </c>
      <c r="BV20" s="65">
        <f>xAREA!BR20/xAREA!BR$66*100</f>
        <v>0</v>
      </c>
      <c r="BW20" s="65">
        <f>xAREA!BS20/xAREA!BS$66*100</f>
        <v>0</v>
      </c>
      <c r="BX20" s="65">
        <f>xAREA!BT20/xAREA!BT$66*100</f>
        <v>1.5625</v>
      </c>
      <c r="BY20" s="65">
        <f>xAREA!BU20/xAREA!BU$66*100</f>
        <v>0</v>
      </c>
      <c r="BZ20" s="65">
        <f>xAREA!BV20/xAREA!BV$66*100</f>
        <v>0</v>
      </c>
      <c r="CA20" s="65">
        <f>xAREA!BW20/xAREA!BW$66*100</f>
        <v>0</v>
      </c>
      <c r="CB20" s="65">
        <f>xAREA!BX20/xAREA!BX$66*100</f>
        <v>0</v>
      </c>
      <c r="CC20" s="10">
        <f>xAREA!BY20/xAREA!BY$66*100</f>
        <v>7.4626865671641784</v>
      </c>
      <c r="CD20" s="10">
        <f>xAREA!BZ20/xAREA!BZ$66*100</f>
        <v>3.4482758620689653</v>
      </c>
      <c r="CE20" s="10"/>
      <c r="CF20" s="6"/>
      <c r="CG20" s="12"/>
      <c r="CH20" s="12"/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0.26041666666666669</v>
      </c>
      <c r="CV20" s="12">
        <v>1.2046801325347262E-2</v>
      </c>
      <c r="CW20" s="12">
        <v>5.0381414878492476</v>
      </c>
      <c r="CX20" s="6"/>
      <c r="CY20" s="34">
        <f t="shared" si="4"/>
        <v>16</v>
      </c>
      <c r="CZ20" s="45">
        <f t="shared" ref="CZ20:CZ64" si="5">(CI20*$CI$15+CP20*$CP$15+CV20*$CV$15+CW20*$CW$15)/$CZ$15</f>
        <v>5.8914975883456152E-3</v>
      </c>
      <c r="DA20" s="25">
        <f t="shared" ref="DA20:DA64" si="6">CI20</f>
        <v>0</v>
      </c>
      <c r="DB20" s="25">
        <f t="shared" ref="DB20:DB64" si="7">CP20</f>
        <v>0</v>
      </c>
      <c r="DC20" s="25">
        <f t="shared" ref="DC20:DC64" si="8">CV20</f>
        <v>1.2046801325347262E-2</v>
      </c>
      <c r="DD20" s="26">
        <f t="shared" ref="DD20:DD64" si="9">CW20</f>
        <v>5.0381414878492476</v>
      </c>
      <c r="DE20" s="8"/>
      <c r="DF20" s="7">
        <f t="shared" ref="DF20:DF30" si="10">DD20+$DF$15</f>
        <v>5.0381414878492476</v>
      </c>
    </row>
    <row r="21" spans="1:113">
      <c r="A21">
        <v>17</v>
      </c>
      <c r="M21" s="19">
        <f>xAREA!M21/xAREA!M$66*100</f>
        <v>0</v>
      </c>
      <c r="N21" s="19">
        <f>xAREA!N21/xAREA!N$66*100</f>
        <v>0</v>
      </c>
      <c r="O21" s="19">
        <f>xAREA!O21/xAREA!O$66*100</f>
        <v>0</v>
      </c>
      <c r="P21" s="19">
        <f>xAREA!P21/xAREA!P$66*100</f>
        <v>0</v>
      </c>
      <c r="Q21" s="19">
        <f>xAREA!Q21/xAREA!Q$66*100</f>
        <v>0</v>
      </c>
      <c r="R21" s="19">
        <f>xAREA!R21/xAREA!R$66*100</f>
        <v>0</v>
      </c>
      <c r="S21" s="19">
        <f>xAREA!S21/xAREA!S$66*100</f>
        <v>0</v>
      </c>
      <c r="T21" s="19"/>
      <c r="U21" s="19">
        <f>xAREA!U21/xAREA!U$66*100</f>
        <v>0</v>
      </c>
      <c r="V21" s="19">
        <f>xAREA!V21/xAREA!V$66*100</f>
        <v>0</v>
      </c>
      <c r="W21" s="19">
        <f>xAREA!W21/xAREA!W$66*100</f>
        <v>0</v>
      </c>
      <c r="X21" s="19">
        <f>xAREA!X21/xAREA!X$66*100</f>
        <v>0</v>
      </c>
      <c r="Y21" s="19">
        <f>xAREA!Y21/xAREA!Y$66*100</f>
        <v>0</v>
      </c>
      <c r="Z21" s="19">
        <f>xAREA!Z21/xAREA!Z$66*100</f>
        <v>0</v>
      </c>
      <c r="AA21" s="17">
        <f>xAREA!AA21/xAREA!AA$66*100</f>
        <v>0</v>
      </c>
      <c r="AB21" s="17">
        <f>xAREA!AB21/xAREA!AB$66*100</f>
        <v>0</v>
      </c>
      <c r="AC21" s="17">
        <f>xAREA!AC21/xAREA!AC$66*100</f>
        <v>0</v>
      </c>
      <c r="AD21" s="17">
        <f>xAREA!AD21/xAREA!AD$66*100</f>
        <v>0</v>
      </c>
      <c r="AE21" s="17"/>
      <c r="AF21" s="17">
        <f>xAREA!AF21/xAREA!AF$66*100</f>
        <v>0</v>
      </c>
      <c r="AG21" s="17">
        <f>xAREA!AG21/xAREA!AG$66*100</f>
        <v>0</v>
      </c>
      <c r="AH21" s="17">
        <f>xAREA!AH21/xAREA!AH$66*100</f>
        <v>0</v>
      </c>
      <c r="AI21" s="17">
        <f>xAREA!AI21/xAREA!AI$66*100</f>
        <v>0</v>
      </c>
      <c r="AJ21" s="17"/>
      <c r="AK21" s="17"/>
      <c r="AL21" s="17">
        <f>xAREA!AL21/xAREA!AL$66*100</f>
        <v>0</v>
      </c>
      <c r="AM21" s="17">
        <f>xAREA!AM21/xAREA!AM$66*100</f>
        <v>0</v>
      </c>
      <c r="AN21" s="17"/>
      <c r="AO21" s="17">
        <f>xAREA!AO21/xAREA!AO$66*100</f>
        <v>0</v>
      </c>
      <c r="AP21" s="17">
        <f>xAREA!AP21/xAREA!AP$66*100</f>
        <v>0</v>
      </c>
      <c r="AQ21" s="17">
        <f>xAREA!AQ21/xAREA!AQ$66*100</f>
        <v>0</v>
      </c>
      <c r="AR21" s="17">
        <f>xAREA!AR21/xAREA!AR$66*100</f>
        <v>0</v>
      </c>
      <c r="AS21" s="17">
        <f>xAREA!AS21/xAREA!AS$66*100</f>
        <v>0</v>
      </c>
      <c r="AT21" s="17">
        <f>xAREA!AT21/xAREA!AT$66*100</f>
        <v>0</v>
      </c>
      <c r="AU21" s="17">
        <f>xAREA!AU21/xAREA!AU$66*100</f>
        <v>0</v>
      </c>
      <c r="AV21" s="17"/>
      <c r="AW21" s="17">
        <f>xAREA!AW21/xAREA!AW$66*100</f>
        <v>0</v>
      </c>
      <c r="AX21" s="17">
        <f>xAREA!AX21/xAREA!AX$66*100</f>
        <v>0</v>
      </c>
      <c r="AY21" s="17">
        <f>xAREA!AY21/xAREA!AY$66*100</f>
        <v>0</v>
      </c>
      <c r="AZ21" s="17">
        <f>xAREA!AZ21/xAREA!AZ$66*100</f>
        <v>0</v>
      </c>
      <c r="BA21" s="75">
        <v>0</v>
      </c>
      <c r="BB21" s="17">
        <f>xAREA!BA21/xAREA!BA$66*100</f>
        <v>0</v>
      </c>
      <c r="BC21" s="17">
        <f>xAREA!BB21/xAREA!BB$66*100</f>
        <v>0</v>
      </c>
      <c r="BD21" s="75"/>
      <c r="BE21" s="75"/>
      <c r="BF21" s="17">
        <f>xAREA!BC21/xAREA!BC$66*100</f>
        <v>0</v>
      </c>
      <c r="BG21" s="17">
        <f>xAREA!BD21/xAREA!BD$66*100</f>
        <v>0</v>
      </c>
      <c r="BH21" s="17">
        <f>xAREA!BE21/xAREA!BE$66*100</f>
        <v>0</v>
      </c>
      <c r="BI21" s="17">
        <f>xAREA!BF21/xAREA!BF$66*100</f>
        <v>0</v>
      </c>
      <c r="BJ21" s="17">
        <f>xAREA!BG21/xAREA!BG$66*100</f>
        <v>0</v>
      </c>
      <c r="BK21" s="17">
        <f>xAREA!BH21/xAREA!BH$66*100</f>
        <v>0</v>
      </c>
      <c r="BL21" s="17"/>
      <c r="BM21" s="17">
        <f>xAREA!BI21/xAREA!BI$66*100</f>
        <v>0</v>
      </c>
      <c r="BN21" s="17">
        <f>xAREA!BJ21/xAREA!BJ$66*100</f>
        <v>0</v>
      </c>
      <c r="BO21" s="17">
        <f>xAREA!BK21/xAREA!BK$66*100</f>
        <v>0</v>
      </c>
      <c r="BP21" s="17">
        <f>xAREA!BL21/xAREA!BL$66*100</f>
        <v>0</v>
      </c>
      <c r="BQ21" s="65">
        <f>xAREA!BM21/xAREA!BM$66*100</f>
        <v>0</v>
      </c>
      <c r="BR21" s="65">
        <f>xAREA!BN21/xAREA!BN$66*100</f>
        <v>0</v>
      </c>
      <c r="BS21" s="65">
        <f>xAREA!BO21/xAREA!BO$66*100</f>
        <v>0</v>
      </c>
      <c r="BT21" s="65">
        <f>xAREA!BP21/xAREA!BP$66*100</f>
        <v>0</v>
      </c>
      <c r="BU21" s="65">
        <f>xAREA!BQ21/xAREA!BQ$66*100</f>
        <v>0</v>
      </c>
      <c r="BV21" s="65">
        <f>xAREA!BR21/xAREA!BR$66*100</f>
        <v>0</v>
      </c>
      <c r="BW21" s="65">
        <f>xAREA!BS21/xAREA!BS$66*100</f>
        <v>0</v>
      </c>
      <c r="BX21" s="65">
        <f>xAREA!BT21/xAREA!BT$66*100</f>
        <v>1.5625</v>
      </c>
      <c r="BY21" s="65">
        <f>xAREA!BU21/xAREA!BU$66*100</f>
        <v>0</v>
      </c>
      <c r="BZ21" s="65">
        <f>xAREA!BV21/xAREA!BV$66*100</f>
        <v>0</v>
      </c>
      <c r="CA21" s="65">
        <f>xAREA!BW21/xAREA!BW$66*100</f>
        <v>0</v>
      </c>
      <c r="CB21" s="65">
        <f>xAREA!BX21/xAREA!BX$66*100</f>
        <v>0</v>
      </c>
      <c r="CC21" s="10">
        <f>xAREA!BY21/xAREA!BY$66*100</f>
        <v>11.940298507462686</v>
      </c>
      <c r="CD21" s="10">
        <f>xAREA!BZ21/xAREA!BZ$66*100</f>
        <v>10.344827586206897</v>
      </c>
      <c r="CE21" s="10"/>
      <c r="CF21" s="6"/>
      <c r="CG21" s="12"/>
      <c r="CH21" s="12"/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0.26041666666666669</v>
      </c>
      <c r="CV21" s="12">
        <v>1.2046801325347262E-2</v>
      </c>
      <c r="CW21" s="12">
        <v>10.976697257991368</v>
      </c>
      <c r="CX21" s="6"/>
      <c r="CY21" s="34">
        <f t="shared" si="4"/>
        <v>17</v>
      </c>
      <c r="CZ21" s="45">
        <f t="shared" si="5"/>
        <v>6.5494833213731955E-3</v>
      </c>
      <c r="DA21" s="25">
        <f t="shared" si="6"/>
        <v>0</v>
      </c>
      <c r="DB21" s="25">
        <f t="shared" si="7"/>
        <v>0</v>
      </c>
      <c r="DC21" s="25">
        <f t="shared" si="8"/>
        <v>1.2046801325347262E-2</v>
      </c>
      <c r="DD21" s="26">
        <f t="shared" si="9"/>
        <v>10.976697257991368</v>
      </c>
      <c r="DE21" s="8"/>
      <c r="DF21" s="7">
        <f t="shared" si="10"/>
        <v>10.976697257991368</v>
      </c>
      <c r="DG21" s="7">
        <f>DC21+$DG$15</f>
        <v>10.012046801325347</v>
      </c>
      <c r="DH21" s="7">
        <f>DB21+$DH$15</f>
        <v>20</v>
      </c>
      <c r="DI21" s="7">
        <f>DA21+$DI$15</f>
        <v>30</v>
      </c>
    </row>
    <row r="22" spans="1:113">
      <c r="A22">
        <v>18</v>
      </c>
      <c r="M22" s="19">
        <f>xAREA!M22/xAREA!M$66*100</f>
        <v>0</v>
      </c>
      <c r="N22" s="19">
        <f>xAREA!N22/xAREA!N$66*100</f>
        <v>0</v>
      </c>
      <c r="O22" s="19">
        <f>xAREA!O22/xAREA!O$66*100</f>
        <v>0.72733968604704691</v>
      </c>
      <c r="P22" s="19">
        <f>xAREA!P22/xAREA!P$66*100</f>
        <v>0</v>
      </c>
      <c r="Q22" s="19">
        <f>xAREA!Q22/xAREA!Q$66*100</f>
        <v>0</v>
      </c>
      <c r="R22" s="19">
        <f>xAREA!R22/xAREA!R$66*100</f>
        <v>0.79365079365079383</v>
      </c>
      <c r="S22" s="19">
        <f>xAREA!S22/xAREA!S$66*100</f>
        <v>0</v>
      </c>
      <c r="T22" s="19"/>
      <c r="U22" s="19">
        <f>xAREA!U22/xAREA!U$66*100</f>
        <v>0</v>
      </c>
      <c r="V22" s="19">
        <f>xAREA!V22/xAREA!V$66*100</f>
        <v>0</v>
      </c>
      <c r="W22" s="19">
        <f>xAREA!W22/xAREA!W$66*100</f>
        <v>0</v>
      </c>
      <c r="X22" s="19">
        <f>xAREA!X22/xAREA!X$66*100</f>
        <v>0</v>
      </c>
      <c r="Y22" s="19">
        <f>xAREA!Y22/xAREA!Y$66*100</f>
        <v>0</v>
      </c>
      <c r="Z22" s="19">
        <f>xAREA!Z22/xAREA!Z$66*100</f>
        <v>0</v>
      </c>
      <c r="AA22" s="17">
        <f>xAREA!AA22/xAREA!AA$66*100</f>
        <v>0</v>
      </c>
      <c r="AB22" s="17">
        <f>xAREA!AB22/xAREA!AB$66*100</f>
        <v>0</v>
      </c>
      <c r="AC22" s="17">
        <f>xAREA!AC22/xAREA!AC$66*100</f>
        <v>0</v>
      </c>
      <c r="AD22" s="17">
        <f>xAREA!AD22/xAREA!AD$66*100</f>
        <v>0</v>
      </c>
      <c r="AE22" s="17"/>
      <c r="AF22" s="17">
        <f>xAREA!AF22/xAREA!AF$66*100</f>
        <v>0</v>
      </c>
      <c r="AG22" s="17">
        <f>xAREA!AG22/xAREA!AG$66*100</f>
        <v>0</v>
      </c>
      <c r="AH22" s="17">
        <f>xAREA!AH22/xAREA!AH$66*100</f>
        <v>0</v>
      </c>
      <c r="AI22" s="17">
        <f>xAREA!AI22/xAREA!AI$66*100</f>
        <v>0</v>
      </c>
      <c r="AJ22" s="17"/>
      <c r="AK22" s="17"/>
      <c r="AL22" s="17">
        <f>xAREA!AL22/xAREA!AL$66*100</f>
        <v>0</v>
      </c>
      <c r="AM22" s="17">
        <f>xAREA!AM22/xAREA!AM$66*100</f>
        <v>0</v>
      </c>
      <c r="AN22" s="17"/>
      <c r="AO22" s="17">
        <f>xAREA!AO22/xAREA!AO$66*100</f>
        <v>0</v>
      </c>
      <c r="AP22" s="17">
        <f>xAREA!AP22/xAREA!AP$66*100</f>
        <v>0</v>
      </c>
      <c r="AQ22" s="17">
        <f>xAREA!AQ22/xAREA!AQ$66*100</f>
        <v>0</v>
      </c>
      <c r="AR22" s="17">
        <f>xAREA!AR22/xAREA!AR$66*100</f>
        <v>0</v>
      </c>
      <c r="AS22" s="17">
        <f>xAREA!AS22/xAREA!AS$66*100</f>
        <v>0</v>
      </c>
      <c r="AT22" s="17">
        <f>xAREA!AT22/xAREA!AT$66*100</f>
        <v>0</v>
      </c>
      <c r="AU22" s="17">
        <f>xAREA!AU22/xAREA!AU$66*100</f>
        <v>0</v>
      </c>
      <c r="AV22" s="17"/>
      <c r="AW22" s="17">
        <f>xAREA!AW22/xAREA!AW$66*100</f>
        <v>0</v>
      </c>
      <c r="AX22" s="17">
        <f>xAREA!AX22/xAREA!AX$66*100</f>
        <v>0</v>
      </c>
      <c r="AY22" s="17">
        <f>xAREA!AY22/xAREA!AY$66*100</f>
        <v>0</v>
      </c>
      <c r="AZ22" s="17">
        <f>xAREA!AZ22/xAREA!AZ$66*100</f>
        <v>0</v>
      </c>
      <c r="BA22" s="75">
        <v>0</v>
      </c>
      <c r="BB22" s="17">
        <f>xAREA!BA22/xAREA!BA$66*100</f>
        <v>0</v>
      </c>
      <c r="BC22" s="17">
        <f>xAREA!BB22/xAREA!BB$66*100</f>
        <v>0</v>
      </c>
      <c r="BD22" s="75">
        <v>0</v>
      </c>
      <c r="BE22" s="75">
        <v>0</v>
      </c>
      <c r="BF22" s="17">
        <f>xAREA!BC22/xAREA!BC$66*100</f>
        <v>0.38610038610038611</v>
      </c>
      <c r="BG22" s="17">
        <f>xAREA!BD22/xAREA!BD$66*100</f>
        <v>0</v>
      </c>
      <c r="BH22" s="17">
        <f>xAREA!BE22/xAREA!BE$66*100</f>
        <v>0</v>
      </c>
      <c r="BI22" s="17">
        <f>xAREA!BF22/xAREA!BF$66*100</f>
        <v>0</v>
      </c>
      <c r="BJ22" s="17">
        <f>xAREA!BG22/xAREA!BG$66*100</f>
        <v>0</v>
      </c>
      <c r="BK22" s="17">
        <f>xAREA!BH22/xAREA!BH$66*100</f>
        <v>0</v>
      </c>
      <c r="BL22" s="75">
        <v>0</v>
      </c>
      <c r="BM22" s="17">
        <f>xAREA!BI22/xAREA!BI$66*100</f>
        <v>0</v>
      </c>
      <c r="BN22" s="17">
        <f>xAREA!BJ22/xAREA!BJ$66*100</f>
        <v>0</v>
      </c>
      <c r="BO22" s="17">
        <f>xAREA!BK22/xAREA!BK$66*100</f>
        <v>0</v>
      </c>
      <c r="BP22" s="17">
        <f>xAREA!BL22/xAREA!BL$66*100</f>
        <v>0</v>
      </c>
      <c r="BQ22" s="65">
        <f>xAREA!BM22/xAREA!BM$66*100</f>
        <v>0</v>
      </c>
      <c r="BR22" s="65">
        <f>xAREA!BN22/xAREA!BN$66*100</f>
        <v>2.0408163265306123</v>
      </c>
      <c r="BS22" s="65">
        <f>xAREA!BO22/xAREA!BO$66*100</f>
        <v>2.5</v>
      </c>
      <c r="BT22" s="65">
        <f>xAREA!BP22/xAREA!BP$66*100</f>
        <v>0</v>
      </c>
      <c r="BU22" s="65">
        <f>xAREA!BQ22/xAREA!BQ$66*100</f>
        <v>0</v>
      </c>
      <c r="BV22" s="65">
        <f>xAREA!BR22/xAREA!BR$66*100</f>
        <v>0</v>
      </c>
      <c r="BW22" s="65">
        <f>xAREA!BS22/xAREA!BS$66*100</f>
        <v>1.1389521640091116</v>
      </c>
      <c r="BX22" s="65">
        <f>xAREA!BT22/xAREA!BT$66*100</f>
        <v>0</v>
      </c>
      <c r="BY22" s="65">
        <f>xAREA!BU22/xAREA!BU$66*100</f>
        <v>0</v>
      </c>
      <c r="BZ22" s="65">
        <f>xAREA!BV22/xAREA!BV$66*100</f>
        <v>0</v>
      </c>
      <c r="CA22" s="65">
        <f>xAREA!BW22/xAREA!BW$66*100</f>
        <v>0</v>
      </c>
      <c r="CB22" s="65">
        <f>xAREA!BX22/xAREA!BX$66*100</f>
        <v>0</v>
      </c>
      <c r="CC22" s="10">
        <f>xAREA!BY22/xAREA!BY$66*100</f>
        <v>14.925373134328357</v>
      </c>
      <c r="CD22" s="10">
        <f>xAREA!BZ22/xAREA!BZ$66*100</f>
        <v>13.793103448275861</v>
      </c>
      <c r="CE22" s="10"/>
      <c r="CF22" s="6"/>
      <c r="CG22" s="12"/>
      <c r="CH22" s="12"/>
      <c r="CI22" s="12">
        <v>7.4710873197329331E-2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2.0552872263898882E-2</v>
      </c>
      <c r="CS22" s="12">
        <v>0</v>
      </c>
      <c r="CT22" s="12">
        <v>8.5313490745078102E-2</v>
      </c>
      <c r="CU22" s="12">
        <v>0.18982536066818526</v>
      </c>
      <c r="CV22" s="12">
        <v>9.0148180280198248E-2</v>
      </c>
      <c r="CW22" s="12">
        <v>14.241527086316452</v>
      </c>
      <c r="CX22" s="6"/>
      <c r="CY22" s="34">
        <f t="shared" si="4"/>
        <v>18</v>
      </c>
      <c r="CZ22" s="45">
        <f t="shared" si="5"/>
        <v>4.5336370306753991E-2</v>
      </c>
      <c r="DA22" s="25">
        <f t="shared" si="6"/>
        <v>7.4710873197329331E-2</v>
      </c>
      <c r="DB22" s="25">
        <f t="shared" si="7"/>
        <v>0</v>
      </c>
      <c r="DC22" s="25">
        <f t="shared" si="8"/>
        <v>9.0148180280198248E-2</v>
      </c>
      <c r="DD22" s="26">
        <f t="shared" si="9"/>
        <v>14.241527086316452</v>
      </c>
      <c r="DE22" s="8"/>
      <c r="DF22" s="7">
        <f t="shared" si="10"/>
        <v>14.241527086316452</v>
      </c>
      <c r="DG22" s="7">
        <f t="shared" ref="DG22:DG60" si="11">DC22+$DG$15</f>
        <v>10.090148180280199</v>
      </c>
      <c r="DH22" s="7">
        <f t="shared" ref="DH22:DH64" si="12">DB22+$DH$15</f>
        <v>20</v>
      </c>
      <c r="DI22" s="7">
        <f t="shared" ref="DI22:DI64" si="13">DA22+$DI$15</f>
        <v>30.074710873197329</v>
      </c>
    </row>
    <row r="23" spans="1:113">
      <c r="A23">
        <v>19</v>
      </c>
      <c r="M23" s="19">
        <f>xAREA!M23/xAREA!M$66*100</f>
        <v>0</v>
      </c>
      <c r="N23" s="19">
        <f>xAREA!N23/xAREA!N$66*100</f>
        <v>0</v>
      </c>
      <c r="O23" s="19">
        <f>xAREA!O23/xAREA!O$66*100</f>
        <v>0</v>
      </c>
      <c r="P23" s="19">
        <f>xAREA!P23/xAREA!P$66*100</f>
        <v>0</v>
      </c>
      <c r="Q23" s="19">
        <f>xAREA!Q23/xAREA!Q$66*100</f>
        <v>0.75193337299226659</v>
      </c>
      <c r="R23" s="19">
        <f>xAREA!R23/xAREA!R$66*100</f>
        <v>0</v>
      </c>
      <c r="S23" s="19">
        <f>xAREA!S23/xAREA!S$66*100</f>
        <v>0</v>
      </c>
      <c r="T23" s="19"/>
      <c r="U23" s="19">
        <f>xAREA!U23/xAREA!U$66*100</f>
        <v>0</v>
      </c>
      <c r="V23" s="19">
        <f>xAREA!V23/xAREA!V$66*100</f>
        <v>0</v>
      </c>
      <c r="W23" s="19">
        <f>xAREA!W23/xAREA!W$66*100</f>
        <v>0</v>
      </c>
      <c r="X23" s="19">
        <f>xAREA!X23/xAREA!X$66*100</f>
        <v>0</v>
      </c>
      <c r="Y23" s="19">
        <f>xAREA!Y23/xAREA!Y$66*100</f>
        <v>0</v>
      </c>
      <c r="Z23" s="19">
        <f>xAREA!Z23/xAREA!Z$66*100</f>
        <v>0</v>
      </c>
      <c r="AA23" s="17">
        <f>xAREA!AA23/xAREA!AA$66*100</f>
        <v>0</v>
      </c>
      <c r="AB23" s="17">
        <f>xAREA!AB23/xAREA!AB$66*100</f>
        <v>0</v>
      </c>
      <c r="AC23" s="17">
        <f>xAREA!AC23/xAREA!AC$66*100</f>
        <v>0</v>
      </c>
      <c r="AD23" s="17">
        <f>xAREA!AD23/xAREA!AD$66*100</f>
        <v>0</v>
      </c>
      <c r="AE23" s="17"/>
      <c r="AF23" s="17">
        <f>xAREA!AF23/xAREA!AF$66*100</f>
        <v>0</v>
      </c>
      <c r="AG23" s="17">
        <f>xAREA!AG23/xAREA!AG$66*100</f>
        <v>0</v>
      </c>
      <c r="AH23" s="17">
        <f>xAREA!AH23/xAREA!AH$66*100</f>
        <v>0</v>
      </c>
      <c r="AI23" s="17">
        <f>xAREA!AI23/xAREA!AI$66*100</f>
        <v>0</v>
      </c>
      <c r="AJ23" s="17"/>
      <c r="AK23" s="17"/>
      <c r="AL23" s="17">
        <f>xAREA!AL23/xAREA!AL$66*100</f>
        <v>0</v>
      </c>
      <c r="AM23" s="17">
        <f>xAREA!AM23/xAREA!AM$66*100</f>
        <v>0</v>
      </c>
      <c r="AN23" s="17"/>
      <c r="AO23" s="17">
        <f>xAREA!AO23/xAREA!AO$66*100</f>
        <v>0</v>
      </c>
      <c r="AP23" s="17">
        <f>xAREA!AP23/xAREA!AP$66*100</f>
        <v>0</v>
      </c>
      <c r="AQ23" s="17">
        <f>xAREA!AQ23/xAREA!AQ$66*100</f>
        <v>0</v>
      </c>
      <c r="AR23" s="17">
        <f>xAREA!AR23/xAREA!AR$66*100</f>
        <v>0</v>
      </c>
      <c r="AS23" s="17">
        <f>xAREA!AS23/xAREA!AS$66*100</f>
        <v>0</v>
      </c>
      <c r="AT23" s="17">
        <f>xAREA!AT23/xAREA!AT$66*100</f>
        <v>0</v>
      </c>
      <c r="AU23" s="17">
        <f>xAREA!AU23/xAREA!AU$66*100</f>
        <v>0</v>
      </c>
      <c r="AV23" s="17"/>
      <c r="AW23" s="17">
        <f>xAREA!AW23/xAREA!AW$66*100</f>
        <v>0</v>
      </c>
      <c r="AX23" s="17">
        <f>xAREA!AX23/xAREA!AX$66*100</f>
        <v>0</v>
      </c>
      <c r="AY23" s="17">
        <f>xAREA!AY23/xAREA!AY$66*100</f>
        <v>0</v>
      </c>
      <c r="AZ23" s="17">
        <f>xAREA!AZ23/xAREA!AZ$66*100</f>
        <v>0</v>
      </c>
      <c r="BA23" s="75">
        <v>0</v>
      </c>
      <c r="BB23" s="17">
        <f>xAREA!BA23/xAREA!BA$66*100</f>
        <v>0</v>
      </c>
      <c r="BC23" s="17">
        <f>xAREA!BB23/xAREA!BB$66*100</f>
        <v>0</v>
      </c>
      <c r="BD23" s="75">
        <v>0</v>
      </c>
      <c r="BE23" s="75">
        <v>0.17021868135843021</v>
      </c>
      <c r="BF23" s="17">
        <f>xAREA!BC23/xAREA!BC$66*100</f>
        <v>0</v>
      </c>
      <c r="BG23" s="17">
        <f>xAREA!BD23/xAREA!BD$66*100</f>
        <v>0</v>
      </c>
      <c r="BH23" s="17">
        <f>xAREA!BE23/xAREA!BE$66*100</f>
        <v>0</v>
      </c>
      <c r="BI23" s="17">
        <f>xAREA!BF23/xAREA!BF$66*100</f>
        <v>2.1739130434782608</v>
      </c>
      <c r="BJ23" s="17">
        <f>xAREA!BG23/xAREA!BG$66*100</f>
        <v>1.5228426395939088</v>
      </c>
      <c r="BK23" s="17">
        <f>xAREA!BH23/xAREA!BH$66*100</f>
        <v>0</v>
      </c>
      <c r="BL23" s="75">
        <v>0</v>
      </c>
      <c r="BM23" s="17">
        <f>xAREA!BI23/xAREA!BI$66*100</f>
        <v>0.46948356807511737</v>
      </c>
      <c r="BN23" s="17">
        <f>xAREA!BJ23/xAREA!BJ$66*100</f>
        <v>0.80645161290322576</v>
      </c>
      <c r="BO23" s="17">
        <f>xAREA!BK23/xAREA!BK$66*100</f>
        <v>0</v>
      </c>
      <c r="BP23" s="17">
        <f>xAREA!BL23/xAREA!BL$66*100</f>
        <v>0.49019607843137253</v>
      </c>
      <c r="BQ23" s="65">
        <f>xAREA!BM23/xAREA!BM$66*100</f>
        <v>0</v>
      </c>
      <c r="BR23" s="65">
        <f>xAREA!BN23/xAREA!BN$66*100</f>
        <v>6.1224489795918364</v>
      </c>
      <c r="BS23" s="65">
        <f>xAREA!BO23/xAREA!BO$66*100</f>
        <v>2.5</v>
      </c>
      <c r="BT23" s="65">
        <f>xAREA!BP23/xAREA!BP$66*100</f>
        <v>0</v>
      </c>
      <c r="BU23" s="65">
        <f>xAREA!BQ23/xAREA!BQ$66*100</f>
        <v>0</v>
      </c>
      <c r="BV23" s="65">
        <f>xAREA!BR23/xAREA!BR$66*100</f>
        <v>5.5555555555555554</v>
      </c>
      <c r="BW23" s="65">
        <f>xAREA!BS23/xAREA!BS$66*100</f>
        <v>1.1389521640091116</v>
      </c>
      <c r="BX23" s="65">
        <f>xAREA!BT23/xAREA!BT$66*100</f>
        <v>1.5625</v>
      </c>
      <c r="BY23" s="65">
        <f>xAREA!BU23/xAREA!BU$66*100</f>
        <v>0</v>
      </c>
      <c r="BZ23" s="65">
        <f>xAREA!BV23/xAREA!BV$66*100</f>
        <v>0</v>
      </c>
      <c r="CA23" s="65">
        <f>xAREA!BW23/xAREA!BW$66*100</f>
        <v>0</v>
      </c>
      <c r="CB23" s="65">
        <f>xAREA!BX23/xAREA!BX$66*100</f>
        <v>0</v>
      </c>
      <c r="CC23" s="10">
        <f>xAREA!BY23/xAREA!BY$66*100</f>
        <v>16.417910447761194</v>
      </c>
      <c r="CD23" s="10">
        <f>xAREA!BZ23/xAREA!BZ$66*100</f>
        <v>17.241379310344829</v>
      </c>
      <c r="CE23" s="10"/>
      <c r="CF23" s="6"/>
      <c r="CG23" s="12"/>
      <c r="CH23" s="12"/>
      <c r="CI23" s="12">
        <v>3.6934878707212931E-2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5.465737474811979E-2</v>
      </c>
      <c r="CR23" s="12">
        <v>7.1916908697414433E-2</v>
      </c>
      <c r="CS23" s="12">
        <v>0.44166891856444729</v>
      </c>
      <c r="CT23" s="12">
        <v>0.31350925578622335</v>
      </c>
      <c r="CU23" s="12">
        <v>0.45024202733485197</v>
      </c>
      <c r="CV23" s="12">
        <v>0.31983447511490337</v>
      </c>
      <c r="CW23" s="12">
        <v>16.915253028133485</v>
      </c>
      <c r="CX23" s="6"/>
      <c r="CY23" s="34">
        <f t="shared" si="4"/>
        <v>19</v>
      </c>
      <c r="CZ23" s="45">
        <f t="shared" si="5"/>
        <v>0.14537176268790047</v>
      </c>
      <c r="DA23" s="25">
        <f t="shared" si="6"/>
        <v>3.6934878707212931E-2</v>
      </c>
      <c r="DB23" s="25">
        <f t="shared" si="7"/>
        <v>0</v>
      </c>
      <c r="DC23" s="25">
        <f t="shared" si="8"/>
        <v>0.31983447511490337</v>
      </c>
      <c r="DD23" s="26">
        <f t="shared" si="9"/>
        <v>16.915253028133485</v>
      </c>
      <c r="DE23" s="8"/>
      <c r="DF23" s="7">
        <f t="shared" si="10"/>
        <v>16.915253028133485</v>
      </c>
      <c r="DG23" s="7">
        <f t="shared" si="11"/>
        <v>10.319834475114904</v>
      </c>
      <c r="DH23" s="7">
        <f t="shared" si="12"/>
        <v>20</v>
      </c>
      <c r="DI23" s="7">
        <f t="shared" si="13"/>
        <v>30.036934878707214</v>
      </c>
    </row>
    <row r="24" spans="1:113">
      <c r="A24">
        <v>20</v>
      </c>
      <c r="M24" s="19">
        <f>xAREA!M24/xAREA!M$66*100</f>
        <v>0.49261083743842365</v>
      </c>
      <c r="N24" s="19">
        <f>xAREA!N24/xAREA!N$66*100</f>
        <v>0</v>
      </c>
      <c r="O24" s="19">
        <f>xAREA!O24/xAREA!O$66*100</f>
        <v>0.72733968604704691</v>
      </c>
      <c r="P24" s="19">
        <f>xAREA!P24/xAREA!P$66*100</f>
        <v>11.274417498339957</v>
      </c>
      <c r="Q24" s="19">
        <f>xAREA!Q24/xAREA!Q$66*100</f>
        <v>0</v>
      </c>
      <c r="R24" s="19">
        <f>xAREA!R24/xAREA!R$66*100</f>
        <v>0.79365079365079383</v>
      </c>
      <c r="S24" s="19">
        <f>xAREA!S24/xAREA!S$66*100</f>
        <v>0</v>
      </c>
      <c r="T24" s="19"/>
      <c r="U24" s="19">
        <f>xAREA!U24/xAREA!U$66*100</f>
        <v>0</v>
      </c>
      <c r="V24" s="19">
        <f>xAREA!V24/xAREA!V$66*100</f>
        <v>0</v>
      </c>
      <c r="W24" s="19">
        <f>xAREA!W24/xAREA!W$66*100</f>
        <v>0</v>
      </c>
      <c r="X24" s="19">
        <f>xAREA!X24/xAREA!X$66*100</f>
        <v>0.27635577682896745</v>
      </c>
      <c r="Y24" s="19">
        <f>xAREA!Y24/xAREA!Y$66*100</f>
        <v>0</v>
      </c>
      <c r="Z24" s="19">
        <f>xAREA!Z24/xAREA!Z$66*100</f>
        <v>0</v>
      </c>
      <c r="AA24" s="17">
        <f>xAREA!AA24/xAREA!AA$66*100</f>
        <v>0.57471264367816088</v>
      </c>
      <c r="AB24" s="17">
        <f>xAREA!AB24/xAREA!AB$66*100</f>
        <v>0.50251256281407031</v>
      </c>
      <c r="AC24" s="17">
        <f>xAREA!AC24/xAREA!AC$66*100</f>
        <v>1.2738853503184715</v>
      </c>
      <c r="AD24" s="17">
        <f>xAREA!AD24/xAREA!AD$66*100</f>
        <v>0</v>
      </c>
      <c r="AE24" s="17"/>
      <c r="AF24" s="17">
        <f>xAREA!AF24/xAREA!AF$66*100</f>
        <v>0</v>
      </c>
      <c r="AG24" s="17">
        <f>xAREA!AG24/xAREA!AG$66*100</f>
        <v>0.67567567567567566</v>
      </c>
      <c r="AH24" s="17">
        <f>xAREA!AH24/xAREA!AH$66*100</f>
        <v>1.0309278350515463</v>
      </c>
      <c r="AI24" s="17">
        <f>xAREA!AI24/xAREA!AI$66*100</f>
        <v>0</v>
      </c>
      <c r="AJ24" s="17"/>
      <c r="AK24" s="17"/>
      <c r="AL24" s="17">
        <f>xAREA!AL24/xAREA!AL$66*100</f>
        <v>0</v>
      </c>
      <c r="AM24" s="17">
        <f>xAREA!AM24/xAREA!AM$66*100</f>
        <v>0</v>
      </c>
      <c r="AN24" s="17"/>
      <c r="AO24" s="17">
        <f>xAREA!AO24/xAREA!AO$66*100</f>
        <v>0</v>
      </c>
      <c r="AP24" s="17">
        <f>xAREA!AP24/xAREA!AP$66*100</f>
        <v>0</v>
      </c>
      <c r="AQ24" s="17">
        <f>xAREA!AQ24/xAREA!AQ$66*100</f>
        <v>0.2808988764044944</v>
      </c>
      <c r="AR24" s="17">
        <f>xAREA!AR24/xAREA!AR$66*100</f>
        <v>1.1494252873563218</v>
      </c>
      <c r="AS24" s="17">
        <f>xAREA!AS24/xAREA!AS$66*100</f>
        <v>0</v>
      </c>
      <c r="AT24" s="17">
        <f>xAREA!AT24/xAREA!AT$66*100</f>
        <v>0.81632653061224492</v>
      </c>
      <c r="AU24" s="17">
        <f>xAREA!AU24/xAREA!AU$66*100</f>
        <v>0.34482758620689657</v>
      </c>
      <c r="AV24" s="17"/>
      <c r="AW24" s="17">
        <f>xAREA!AW24/xAREA!AW$66*100</f>
        <v>2.4390243902439024</v>
      </c>
      <c r="AX24" s="17">
        <f>xAREA!AX24/xAREA!AX$66*100</f>
        <v>1.1363636363636365</v>
      </c>
      <c r="AY24" s="17">
        <f>xAREA!AY24/xAREA!AY$66*100</f>
        <v>4.1666666666666661</v>
      </c>
      <c r="AZ24" s="17">
        <f>xAREA!AZ24/xAREA!AZ$66*100</f>
        <v>2.9069767441860463</v>
      </c>
      <c r="BA24" s="75">
        <v>0.13637913399249915</v>
      </c>
      <c r="BB24" s="17">
        <f>xAREA!BA24/xAREA!BA$66*100</f>
        <v>0</v>
      </c>
      <c r="BC24" s="17">
        <f>xAREA!BB24/xAREA!BB$66*100</f>
        <v>0</v>
      </c>
      <c r="BD24" s="75">
        <v>0.21276188328308615</v>
      </c>
      <c r="BE24" s="75">
        <v>0.61280751701908187</v>
      </c>
      <c r="BF24" s="17">
        <f>xAREA!BC24/xAREA!BC$66*100</f>
        <v>0.77220077220077221</v>
      </c>
      <c r="BG24" s="17">
        <f>xAREA!BD24/xAREA!BD$66*100</f>
        <v>0</v>
      </c>
      <c r="BH24" s="17">
        <f>xAREA!BE24/xAREA!BE$66*100</f>
        <v>0</v>
      </c>
      <c r="BI24" s="17">
        <f>xAREA!BF24/xAREA!BF$66*100</f>
        <v>3.2608695652173911</v>
      </c>
      <c r="BJ24" s="17">
        <f>xAREA!BG24/xAREA!BG$66*100</f>
        <v>4.5685279187817258</v>
      </c>
      <c r="BK24" s="17">
        <f>xAREA!BH24/xAREA!BH$66*100</f>
        <v>0</v>
      </c>
      <c r="BL24" s="75">
        <v>0.48562972736511023</v>
      </c>
      <c r="BM24" s="17">
        <f>xAREA!BI24/xAREA!BI$66*100</f>
        <v>0.46948356807511737</v>
      </c>
      <c r="BN24" s="17">
        <f>xAREA!BJ24/xAREA!BJ$66*100</f>
        <v>2.82258064516129</v>
      </c>
      <c r="BO24" s="17">
        <f>xAREA!BK24/xAREA!BK$66*100</f>
        <v>0.78740157480314954</v>
      </c>
      <c r="BP24" s="17">
        <f>xAREA!BL24/xAREA!BL$66*100</f>
        <v>2.4509803921568629</v>
      </c>
      <c r="BQ24" s="65">
        <f>xAREA!BM24/xAREA!BM$66*100</f>
        <v>1</v>
      </c>
      <c r="BR24" s="65">
        <f>xAREA!BN24/xAREA!BN$66*100</f>
        <v>16.326530612244898</v>
      </c>
      <c r="BS24" s="65">
        <f>xAREA!BO24/xAREA!BO$66*100</f>
        <v>12.5</v>
      </c>
      <c r="BT24" s="65">
        <f>xAREA!BP24/xAREA!BP$66*100</f>
        <v>0</v>
      </c>
      <c r="BU24" s="65">
        <f>xAREA!BQ24/xAREA!BQ$66*100</f>
        <v>0</v>
      </c>
      <c r="BV24" s="65">
        <f>xAREA!BR24/xAREA!BR$66*100</f>
        <v>14.814814814814813</v>
      </c>
      <c r="BW24" s="65">
        <f>xAREA!BS24/xAREA!BS$66*100</f>
        <v>4.5558086560364464</v>
      </c>
      <c r="BX24" s="65">
        <f>xAREA!BT24/xAREA!BT$66*100</f>
        <v>4.6875</v>
      </c>
      <c r="BY24" s="65">
        <f>xAREA!BU24/xAREA!BU$66*100</f>
        <v>1.5625</v>
      </c>
      <c r="BZ24" s="65">
        <f>xAREA!BV24/xAREA!BV$66*100</f>
        <v>0</v>
      </c>
      <c r="CA24" s="65">
        <f>xAREA!BW24/xAREA!BW$66*100</f>
        <v>0.79365079365079361</v>
      </c>
      <c r="CB24" s="65">
        <f>xAREA!BX24/xAREA!BX$66*100</f>
        <v>0.82644628099173556</v>
      </c>
      <c r="CC24" s="10">
        <f>xAREA!BY24/xAREA!BY$66*100</f>
        <v>14.925373134328357</v>
      </c>
      <c r="CD24" s="10">
        <f>xAREA!BZ24/xAREA!BZ$66*100</f>
        <v>20.689655172413794</v>
      </c>
      <c r="CE24" s="10"/>
      <c r="CF24" s="6"/>
      <c r="CG24" s="12"/>
      <c r="CH24" s="12"/>
      <c r="CI24" s="12">
        <v>0.66628048215535929</v>
      </c>
      <c r="CJ24" s="12">
        <v>0.43795825105504566</v>
      </c>
      <c r="CK24" s="12">
        <v>0.3522610915147894</v>
      </c>
      <c r="CL24" s="12">
        <v>0.15972681207314388</v>
      </c>
      <c r="CM24" s="12">
        <v>0.28912095033665547</v>
      </c>
      <c r="CN24" s="12">
        <v>2.3684350335719384</v>
      </c>
      <c r="CO24" s="12">
        <v>0.24910538178828742</v>
      </c>
      <c r="CP24" s="12">
        <v>0.27512806127290296</v>
      </c>
      <c r="CQ24" s="12">
        <v>0.28461053067345632</v>
      </c>
      <c r="CR24" s="12">
        <v>0.43464165154409962</v>
      </c>
      <c r="CS24" s="12">
        <v>1.7576295025553323</v>
      </c>
      <c r="CT24" s="12">
        <v>1.1197290701397125</v>
      </c>
      <c r="CU24" s="12">
        <v>2.0709842884464957</v>
      </c>
      <c r="CV24" s="12">
        <v>1.1637338674183364</v>
      </c>
      <c r="CW24" s="12">
        <v>18.406771196934411</v>
      </c>
      <c r="CX24" s="6"/>
      <c r="CY24" s="34">
        <f t="shared" si="4"/>
        <v>20</v>
      </c>
      <c r="CZ24" s="45">
        <f t="shared" si="5"/>
        <v>0.69068422313651001</v>
      </c>
      <c r="DA24" s="25">
        <f t="shared" si="6"/>
        <v>0.66628048215535929</v>
      </c>
      <c r="DB24" s="25">
        <f t="shared" si="7"/>
        <v>0.27512806127290296</v>
      </c>
      <c r="DC24" s="25">
        <f t="shared" si="8"/>
        <v>1.1637338674183364</v>
      </c>
      <c r="DD24" s="26">
        <f t="shared" si="9"/>
        <v>18.406771196934411</v>
      </c>
      <c r="DE24" s="8"/>
      <c r="DF24" s="7">
        <f t="shared" si="10"/>
        <v>18.406771196934411</v>
      </c>
      <c r="DG24" s="7">
        <f t="shared" si="11"/>
        <v>11.163733867418337</v>
      </c>
      <c r="DH24" s="7">
        <f t="shared" si="12"/>
        <v>20.275128061272902</v>
      </c>
      <c r="DI24" s="7">
        <f t="shared" si="13"/>
        <v>30.666280482155358</v>
      </c>
    </row>
    <row r="25" spans="1:113">
      <c r="A25">
        <v>21</v>
      </c>
      <c r="M25" s="19">
        <f>xAREA!M25/xAREA!M$66*100</f>
        <v>0</v>
      </c>
      <c r="N25" s="19">
        <f>xAREA!N25/xAREA!N$66*100</f>
        <v>0.24351176551534334</v>
      </c>
      <c r="O25" s="19">
        <f>xAREA!O25/xAREA!O$66*100</f>
        <v>0</v>
      </c>
      <c r="P25" s="19">
        <f>xAREA!P25/xAREA!P$66*100</f>
        <v>25.680617635107676</v>
      </c>
      <c r="Q25" s="19">
        <f>xAREA!Q25/xAREA!Q$66*100</f>
        <v>0</v>
      </c>
      <c r="R25" s="19">
        <f>xAREA!R25/xAREA!R$66*100</f>
        <v>0</v>
      </c>
      <c r="S25" s="19">
        <f>xAREA!S25/xAREA!S$66*100</f>
        <v>0.76045627376425884</v>
      </c>
      <c r="T25" s="19"/>
      <c r="U25" s="19">
        <f>xAREA!U25/xAREA!U$66*100</f>
        <v>0</v>
      </c>
      <c r="V25" s="19">
        <f>xAREA!V25/xAREA!V$66*100</f>
        <v>0</v>
      </c>
      <c r="W25" s="19">
        <f>xAREA!W25/xAREA!W$66*100</f>
        <v>0.52137901449466673</v>
      </c>
      <c r="X25" s="19">
        <f>xAREA!X25/xAREA!X$66*100</f>
        <v>2.3437768414608628</v>
      </c>
      <c r="Y25" s="19">
        <f>xAREA!Y25/xAREA!Y$66*100</f>
        <v>0.84033613445378152</v>
      </c>
      <c r="Z25" s="19">
        <f>xAREA!Z25/xAREA!Z$66*100</f>
        <v>0</v>
      </c>
      <c r="AA25" s="17">
        <f>xAREA!AA25/xAREA!AA$66*100</f>
        <v>0</v>
      </c>
      <c r="AB25" s="17">
        <f>xAREA!AB25/xAREA!AB$66*100</f>
        <v>1.0050251256281406</v>
      </c>
      <c r="AC25" s="17">
        <f>xAREA!AC25/xAREA!AC$66*100</f>
        <v>0</v>
      </c>
      <c r="AD25" s="17">
        <f>xAREA!AD25/xAREA!AD$66*100</f>
        <v>1.1627906976744187</v>
      </c>
      <c r="AE25" s="17"/>
      <c r="AF25" s="17">
        <f>xAREA!AF25/xAREA!AF$66*100</f>
        <v>1</v>
      </c>
      <c r="AG25" s="17">
        <f>xAREA!AG25/xAREA!AG$66*100</f>
        <v>2.0270270270270272</v>
      </c>
      <c r="AH25" s="17">
        <f>xAREA!AH25/xAREA!AH$66*100</f>
        <v>1.0309278350515463</v>
      </c>
      <c r="AI25" s="17">
        <f>xAREA!AI25/xAREA!AI$66*100</f>
        <v>0</v>
      </c>
      <c r="AJ25" s="17"/>
      <c r="AK25" s="17"/>
      <c r="AL25" s="17">
        <f>xAREA!AL25/xAREA!AL$66*100</f>
        <v>0</v>
      </c>
      <c r="AM25" s="17">
        <f>xAREA!AM25/xAREA!AM$66*100</f>
        <v>0</v>
      </c>
      <c r="AN25" s="17"/>
      <c r="AO25" s="17">
        <f>xAREA!AO25/xAREA!AO$66*100</f>
        <v>1.1363636363636365</v>
      </c>
      <c r="AP25" s="17">
        <f>xAREA!AP25/xAREA!AP$66*100</f>
        <v>1.1363636363636365</v>
      </c>
      <c r="AQ25" s="17">
        <f>xAREA!AQ25/xAREA!AQ$66*100</f>
        <v>0.5617977528089888</v>
      </c>
      <c r="AR25" s="17">
        <f>xAREA!AR25/xAREA!AR$66*100</f>
        <v>2.5862068965517242</v>
      </c>
      <c r="AS25" s="17">
        <f>xAREA!AS25/xAREA!AS$66*100</f>
        <v>0.53050397877984079</v>
      </c>
      <c r="AT25" s="17">
        <f>xAREA!AT25/xAREA!AT$66*100</f>
        <v>3.2653061224489797</v>
      </c>
      <c r="AU25" s="17">
        <f>xAREA!AU25/xAREA!AU$66*100</f>
        <v>0</v>
      </c>
      <c r="AV25" s="17"/>
      <c r="AW25" s="17">
        <f>xAREA!AW25/xAREA!AW$66*100</f>
        <v>4.0650406504065035</v>
      </c>
      <c r="AX25" s="17">
        <f>xAREA!AX25/xAREA!AX$66*100</f>
        <v>2.2727272727272729</v>
      </c>
      <c r="AY25" s="17">
        <f>xAREA!AY25/xAREA!AY$66*100</f>
        <v>4.1666666666666661</v>
      </c>
      <c r="AZ25" s="17">
        <f>xAREA!AZ25/xAREA!AZ$66*100</f>
        <v>2.9069767441860463</v>
      </c>
      <c r="BA25" s="75">
        <v>0.98874872144561876</v>
      </c>
      <c r="BB25" s="17">
        <f>xAREA!BA25/xAREA!BA$66*100</f>
        <v>2.877697841726619</v>
      </c>
      <c r="BC25" s="17">
        <f>xAREA!BB25/xAREA!BB$66*100</f>
        <v>0.42553191489361702</v>
      </c>
      <c r="BD25" s="75">
        <v>1.063817296485182</v>
      </c>
      <c r="BE25" s="75">
        <v>1.6908692976868398</v>
      </c>
      <c r="BF25" s="17">
        <f>xAREA!BC25/xAREA!BC$66*100</f>
        <v>0.77220077220077221</v>
      </c>
      <c r="BG25" s="17">
        <f>xAREA!BD25/xAREA!BD$66*100</f>
        <v>1.5151515151515151</v>
      </c>
      <c r="BH25" s="17">
        <f>xAREA!BE25/xAREA!BE$66*100</f>
        <v>0.69930069930069927</v>
      </c>
      <c r="BI25" s="17">
        <f>xAREA!BF25/xAREA!BF$66*100</f>
        <v>7.3913043478260869</v>
      </c>
      <c r="BJ25" s="17">
        <f>xAREA!BG25/xAREA!BG$66*100</f>
        <v>3.5532994923857872</v>
      </c>
      <c r="BK25" s="17">
        <f>xAREA!BH25/xAREA!BH$66*100</f>
        <v>0.92024539877300615</v>
      </c>
      <c r="BL25" s="75">
        <v>0.93080042806911478</v>
      </c>
      <c r="BM25" s="17">
        <f>xAREA!BI25/xAREA!BI$66*100</f>
        <v>0</v>
      </c>
      <c r="BN25" s="17">
        <f>xAREA!BJ25/xAREA!BJ$66*100</f>
        <v>8.870967741935484</v>
      </c>
      <c r="BO25" s="17">
        <f>xAREA!BK25/xAREA!BK$66*100</f>
        <v>5.1181102362204722</v>
      </c>
      <c r="BP25" s="17">
        <f>xAREA!BL25/xAREA!BL$66*100</f>
        <v>1.4705882352941175</v>
      </c>
      <c r="BQ25" s="65">
        <f>xAREA!BM25/xAREA!BM$66*100</f>
        <v>5</v>
      </c>
      <c r="BR25" s="65">
        <f>xAREA!BN25/xAREA!BN$66*100</f>
        <v>12.244897959183673</v>
      </c>
      <c r="BS25" s="65">
        <f>xAREA!BO25/xAREA!BO$66*100</f>
        <v>27.500000000000004</v>
      </c>
      <c r="BT25" s="65">
        <f>xAREA!BP25/xAREA!BP$66*100</f>
        <v>0.61349693251533743</v>
      </c>
      <c r="BU25" s="65">
        <f>xAREA!BQ25/xAREA!BQ$66*100</f>
        <v>0</v>
      </c>
      <c r="BV25" s="65">
        <f>xAREA!BR25/xAREA!BR$66*100</f>
        <v>11.111111111111111</v>
      </c>
      <c r="BW25" s="65">
        <f>xAREA!BS25/xAREA!BS$66*100</f>
        <v>12.52847380410023</v>
      </c>
      <c r="BX25" s="65">
        <f>xAREA!BT25/xAREA!BT$66*100</f>
        <v>12.5</v>
      </c>
      <c r="BY25" s="65">
        <f>xAREA!BU25/xAREA!BU$66*100</f>
        <v>4.6875</v>
      </c>
      <c r="BZ25" s="65">
        <f>xAREA!BV25/xAREA!BV$66*100</f>
        <v>0.85470085470085477</v>
      </c>
      <c r="CA25" s="65">
        <f>xAREA!BW25/xAREA!BW$66*100</f>
        <v>6.3492063492063489</v>
      </c>
      <c r="CB25" s="65">
        <f>xAREA!BX25/xAREA!BX$66*100</f>
        <v>4.1322314049586781</v>
      </c>
      <c r="CC25" s="10">
        <f>xAREA!BY25/xAREA!BY$66*100</f>
        <v>13.432835820895523</v>
      </c>
      <c r="CD25" s="10">
        <f>xAREA!BZ25/xAREA!BZ$66*100</f>
        <v>17.241379310344829</v>
      </c>
      <c r="CE25" s="10"/>
      <c r="CF25" s="6"/>
      <c r="CG25" s="12"/>
      <c r="CH25" s="12"/>
      <c r="CI25" s="12">
        <v>1.4927570350885155</v>
      </c>
      <c r="CJ25" s="12">
        <v>0.72492281838985917</v>
      </c>
      <c r="CK25" s="12">
        <v>0.65904129699855063</v>
      </c>
      <c r="CL25" s="12">
        <v>0.80964970257766034</v>
      </c>
      <c r="CM25" s="12">
        <v>0.7401204082451861</v>
      </c>
      <c r="CN25" s="12">
        <v>3.2696310290029671</v>
      </c>
      <c r="CO25" s="12">
        <v>0.7066079635810959</v>
      </c>
      <c r="CP25" s="12">
        <v>0.69460851030884396</v>
      </c>
      <c r="CQ25" s="12">
        <v>1.3653084441723256</v>
      </c>
      <c r="CR25" s="12">
        <v>1.2073136610120165</v>
      </c>
      <c r="CS25" s="12">
        <v>2.9156104063842117</v>
      </c>
      <c r="CT25" s="12">
        <v>2.1675551325256732</v>
      </c>
      <c r="CU25" s="12">
        <v>6.842018735494352</v>
      </c>
      <c r="CV25" s="12">
        <v>2.3837944963433908</v>
      </c>
      <c r="CW25" s="12">
        <v>15.733045255117379</v>
      </c>
      <c r="CX25" s="6"/>
      <c r="CY25" s="34">
        <f t="shared" si="4"/>
        <v>21</v>
      </c>
      <c r="CZ25" s="45">
        <f t="shared" si="5"/>
        <v>1.4852152136034467</v>
      </c>
      <c r="DA25" s="25">
        <f t="shared" si="6"/>
        <v>1.4927570350885155</v>
      </c>
      <c r="DB25" s="25">
        <f t="shared" si="7"/>
        <v>0.69460851030884396</v>
      </c>
      <c r="DC25" s="25">
        <f t="shared" si="8"/>
        <v>2.3837944963433908</v>
      </c>
      <c r="DD25" s="26">
        <f t="shared" si="9"/>
        <v>15.733045255117379</v>
      </c>
      <c r="DE25" s="8"/>
      <c r="DF25" s="7">
        <f t="shared" si="10"/>
        <v>15.733045255117379</v>
      </c>
      <c r="DG25" s="7">
        <f t="shared" si="11"/>
        <v>12.383794496343391</v>
      </c>
      <c r="DH25" s="7">
        <f t="shared" si="12"/>
        <v>20.694608510308843</v>
      </c>
      <c r="DI25" s="7">
        <f t="shared" si="13"/>
        <v>31.492757035088516</v>
      </c>
    </row>
    <row r="26" spans="1:113">
      <c r="A26">
        <v>22</v>
      </c>
      <c r="M26" s="19">
        <f>xAREA!M26/xAREA!M$66*100</f>
        <v>0</v>
      </c>
      <c r="N26" s="19">
        <f>xAREA!N26/xAREA!N$66*100</f>
        <v>2.0652263657630381</v>
      </c>
      <c r="O26" s="19">
        <f>xAREA!O26/xAREA!O$66*100</f>
        <v>0</v>
      </c>
      <c r="P26" s="19">
        <f>xAREA!P26/xAREA!P$66*100</f>
        <v>13.779843609082167</v>
      </c>
      <c r="Q26" s="19">
        <f>xAREA!Q26/xAREA!Q$66*100</f>
        <v>0.6377156454491375</v>
      </c>
      <c r="R26" s="19">
        <f>xAREA!R26/xAREA!R$66*100</f>
        <v>0.79365079365079383</v>
      </c>
      <c r="S26" s="19">
        <f>xAREA!S26/xAREA!S$66*100</f>
        <v>0</v>
      </c>
      <c r="T26" s="19"/>
      <c r="U26" s="19">
        <f>xAREA!U26/xAREA!U$66*100</f>
        <v>0</v>
      </c>
      <c r="V26" s="19">
        <f>xAREA!V26/xAREA!V$66*100</f>
        <v>0</v>
      </c>
      <c r="W26" s="19">
        <f>xAREA!W26/xAREA!W$66*100</f>
        <v>1.5641370434839998</v>
      </c>
      <c r="X26" s="19">
        <f>xAREA!X26/xAREA!X$66*100</f>
        <v>2.7635577682896746</v>
      </c>
      <c r="Y26" s="19">
        <f>xAREA!Y26/xAREA!Y$66*100</f>
        <v>0</v>
      </c>
      <c r="Z26" s="19">
        <f>xAREA!Z26/xAREA!Z$66*100</f>
        <v>0.60082950341889929</v>
      </c>
      <c r="AA26" s="17">
        <f>xAREA!AA26/xAREA!AA$66*100</f>
        <v>0.57471264367816088</v>
      </c>
      <c r="AB26" s="17">
        <f>xAREA!AB26/xAREA!AB$66*100</f>
        <v>4.0201005025125625</v>
      </c>
      <c r="AC26" s="17">
        <f>xAREA!AC26/xAREA!AC$66*100</f>
        <v>0</v>
      </c>
      <c r="AD26" s="17">
        <f>xAREA!AD26/xAREA!AD$66*100</f>
        <v>0.58139534883720934</v>
      </c>
      <c r="AE26" s="17"/>
      <c r="AF26" s="17">
        <f>xAREA!AF26/xAREA!AF$66*100</f>
        <v>0</v>
      </c>
      <c r="AG26" s="17">
        <f>xAREA!AG26/xAREA!AG$66*100</f>
        <v>5.4054054054054053</v>
      </c>
      <c r="AH26" s="17">
        <f>xAREA!AH26/xAREA!AH$66*100</f>
        <v>2.0618556701030926</v>
      </c>
      <c r="AI26" s="17">
        <f>xAREA!AI26/xAREA!AI$66*100</f>
        <v>0</v>
      </c>
      <c r="AJ26" s="17"/>
      <c r="AK26" s="17"/>
      <c r="AL26" s="17">
        <f>xAREA!AL26/xAREA!AL$66*100</f>
        <v>0</v>
      </c>
      <c r="AM26" s="17">
        <f>xAREA!AM26/xAREA!AM$66*100</f>
        <v>0</v>
      </c>
      <c r="AN26" s="17"/>
      <c r="AO26" s="17">
        <f>xAREA!AO26/xAREA!AO$66*100</f>
        <v>2.2727272727272729</v>
      </c>
      <c r="AP26" s="17">
        <f>xAREA!AP26/xAREA!AP$66*100</f>
        <v>4.1666666666666661</v>
      </c>
      <c r="AQ26" s="17">
        <f>xAREA!AQ26/xAREA!AQ$66*100</f>
        <v>4.213483146067416</v>
      </c>
      <c r="AR26" s="17">
        <f>xAREA!AR26/xAREA!AR$66*100</f>
        <v>6.8965517241379306</v>
      </c>
      <c r="AS26" s="17">
        <f>xAREA!AS26/xAREA!AS$66*100</f>
        <v>3.183023872679045</v>
      </c>
      <c r="AT26" s="17">
        <f>xAREA!AT26/xAREA!AT$66*100</f>
        <v>5.7142857142857144</v>
      </c>
      <c r="AU26" s="17">
        <f>xAREA!AU26/xAREA!AU$66*100</f>
        <v>5.5172413793103452</v>
      </c>
      <c r="AV26" s="17"/>
      <c r="AW26" s="17">
        <f>xAREA!AW26/xAREA!AW$66*100</f>
        <v>13.821138211382115</v>
      </c>
      <c r="AX26" s="17">
        <f>xAREA!AX26/xAREA!AX$66*100</f>
        <v>6.8181818181818175</v>
      </c>
      <c r="AY26" s="17">
        <f>xAREA!AY26/xAREA!AY$66*100</f>
        <v>2.083333333333333</v>
      </c>
      <c r="AZ26" s="17">
        <f>xAREA!AZ26/xAREA!AZ$66*100</f>
        <v>10.465116279069768</v>
      </c>
      <c r="BA26" s="75">
        <v>2.8980565973406067</v>
      </c>
      <c r="BB26" s="17">
        <f>xAREA!BA26/xAREA!BA$66*100</f>
        <v>3.5971223021582732</v>
      </c>
      <c r="BC26" s="17">
        <f>xAREA!BB26/xAREA!BB$66*100</f>
        <v>0.85106382978723405</v>
      </c>
      <c r="BD26" s="75">
        <v>1.0638645769036892</v>
      </c>
      <c r="BE26" s="75">
        <v>2.1448871019529867</v>
      </c>
      <c r="BF26" s="17">
        <f>xAREA!BC26/xAREA!BC$66*100</f>
        <v>2.7027027027027026</v>
      </c>
      <c r="BG26" s="17">
        <f>xAREA!BD26/xAREA!BD$66*100</f>
        <v>3.0303030303030303</v>
      </c>
      <c r="BH26" s="17">
        <f>xAREA!BE26/xAREA!BE$66*100</f>
        <v>2.0979020979020979</v>
      </c>
      <c r="BI26" s="17">
        <f>xAREA!BF26/xAREA!BF$66*100</f>
        <v>16.739130434782609</v>
      </c>
      <c r="BJ26" s="17">
        <f>xAREA!BG26/xAREA!BG$66*100</f>
        <v>12.18274111675127</v>
      </c>
      <c r="BK26" s="17">
        <f>xAREA!BH26/xAREA!BH$66*100</f>
        <v>6.4417177914110431</v>
      </c>
      <c r="BL26" s="75">
        <v>0.44518081798999132</v>
      </c>
      <c r="BM26" s="17">
        <f>xAREA!BI26/xAREA!BI$66*100</f>
        <v>1.4084507042253522</v>
      </c>
      <c r="BN26" s="17">
        <f>xAREA!BJ26/xAREA!BJ$66*100</f>
        <v>14.516129032258066</v>
      </c>
      <c r="BO26" s="17">
        <f>xAREA!BK26/xAREA!BK$66*100</f>
        <v>5.1181102362204722</v>
      </c>
      <c r="BP26" s="17">
        <f>xAREA!BL26/xAREA!BL$66*100</f>
        <v>1.9607843137254901</v>
      </c>
      <c r="BQ26" s="65">
        <f>xAREA!BM26/xAREA!BM$66*100</f>
        <v>10</v>
      </c>
      <c r="BR26" s="65">
        <f>xAREA!BN26/xAREA!BN$66*100</f>
        <v>28.571428571428569</v>
      </c>
      <c r="BS26" s="65">
        <f>xAREA!BO26/xAREA!BO$66*100</f>
        <v>25</v>
      </c>
      <c r="BT26" s="65">
        <f>xAREA!BP26/xAREA!BP$66*100</f>
        <v>2.4539877300613497</v>
      </c>
      <c r="BU26" s="65">
        <f>xAREA!BQ26/xAREA!BQ$66*100</f>
        <v>0</v>
      </c>
      <c r="BV26" s="65">
        <f>xAREA!BR26/xAREA!BR$66*100</f>
        <v>25.925925925925924</v>
      </c>
      <c r="BW26" s="65">
        <f>xAREA!BS26/xAREA!BS$66*100</f>
        <v>29.15717539863326</v>
      </c>
      <c r="BX26" s="65">
        <f>xAREA!BT26/xAREA!BT$66*100</f>
        <v>31.25</v>
      </c>
      <c r="BY26" s="65">
        <f>xAREA!BU26/xAREA!BU$66*100</f>
        <v>12.5</v>
      </c>
      <c r="BZ26" s="65">
        <f>xAREA!BV26/xAREA!BV$66*100</f>
        <v>9.4017094017094021</v>
      </c>
      <c r="CA26" s="65">
        <f>xAREA!BW26/xAREA!BW$66*100</f>
        <v>14.285714285714285</v>
      </c>
      <c r="CB26" s="65">
        <f>xAREA!BX26/xAREA!BX$66*100</f>
        <v>5.785123966942149</v>
      </c>
      <c r="CC26" s="10">
        <f>xAREA!BY26/xAREA!BY$66*100</f>
        <v>10.44776119402985</v>
      </c>
      <c r="CD26" s="10">
        <f>xAREA!BZ26/xAREA!BZ$66*100</f>
        <v>13.793103448275861</v>
      </c>
      <c r="CE26" s="10"/>
      <c r="CF26" s="6"/>
      <c r="CG26" s="12"/>
      <c r="CH26" s="12"/>
      <c r="CI26" s="12">
        <v>1.0907050553767117</v>
      </c>
      <c r="CJ26" s="12">
        <v>1.9427109765427992</v>
      </c>
      <c r="CK26" s="12">
        <v>1.6321365988055057</v>
      </c>
      <c r="CL26" s="12">
        <v>4.1932878020121906</v>
      </c>
      <c r="CM26" s="12">
        <v>3.2412476988917889</v>
      </c>
      <c r="CN26" s="12">
        <v>9.9288891336924152</v>
      </c>
      <c r="CO26" s="12">
        <v>3.1657336150078605</v>
      </c>
      <c r="CP26" s="12">
        <v>2.7788592120590954</v>
      </c>
      <c r="CQ26" s="12">
        <v>1.6566835528559889</v>
      </c>
      <c r="CR26" s="12">
        <v>2.4736524676005041</v>
      </c>
      <c r="CS26" s="12">
        <v>4.2827845666738007</v>
      </c>
      <c r="CT26" s="12">
        <v>3.3552312120270988</v>
      </c>
      <c r="CU26" s="12">
        <v>17.063287175499852</v>
      </c>
      <c r="CV26" s="12">
        <v>3.9893620027420984</v>
      </c>
      <c r="CW26" s="12">
        <v>12.468215426792291</v>
      </c>
      <c r="CX26" s="6"/>
      <c r="CY26" s="34">
        <f t="shared" si="4"/>
        <v>22</v>
      </c>
      <c r="CZ26" s="45">
        <f t="shared" si="5"/>
        <v>3.2288749414466293</v>
      </c>
      <c r="DA26" s="25">
        <f t="shared" si="6"/>
        <v>1.0907050553767117</v>
      </c>
      <c r="DB26" s="25">
        <f t="shared" si="7"/>
        <v>2.7788592120590954</v>
      </c>
      <c r="DC26" s="25">
        <f t="shared" si="8"/>
        <v>3.9893620027420984</v>
      </c>
      <c r="DD26" s="26">
        <f t="shared" si="9"/>
        <v>12.468215426792291</v>
      </c>
      <c r="DE26" s="8"/>
      <c r="DF26" s="7">
        <f t="shared" si="10"/>
        <v>12.468215426792291</v>
      </c>
      <c r="DG26" s="7">
        <f t="shared" si="11"/>
        <v>13.989362002742098</v>
      </c>
      <c r="DH26" s="7">
        <f t="shared" si="12"/>
        <v>22.778859212059096</v>
      </c>
      <c r="DI26" s="7">
        <f t="shared" si="13"/>
        <v>31.090705055376713</v>
      </c>
    </row>
    <row r="27" spans="1:113">
      <c r="A27">
        <v>23</v>
      </c>
      <c r="M27" s="19">
        <f>xAREA!M27/xAREA!M$66*100</f>
        <v>1.4778325123152709</v>
      </c>
      <c r="N27" s="19">
        <f>xAREA!N27/xAREA!N$66*100</f>
        <v>3.483142975092886</v>
      </c>
      <c r="O27" s="19">
        <f>xAREA!O27/xAREA!O$66*100</f>
        <v>0.61685770841964738</v>
      </c>
      <c r="P27" s="19">
        <f>xAREA!P27/xAREA!P$66*100</f>
        <v>9.3953479152832973</v>
      </c>
      <c r="Q27" s="19">
        <f>xAREA!Q27/xAREA!Q$66*100</f>
        <v>0</v>
      </c>
      <c r="R27" s="19">
        <f>xAREA!R27/xAREA!R$66*100</f>
        <v>2.3809523809523814</v>
      </c>
      <c r="S27" s="19">
        <f>xAREA!S27/xAREA!S$66*100</f>
        <v>0.76045627376425884</v>
      </c>
      <c r="T27" s="19"/>
      <c r="U27" s="19">
        <f>xAREA!U27/xAREA!U$66*100</f>
        <v>2.7290667196358944</v>
      </c>
      <c r="V27" s="19">
        <f>xAREA!V27/xAREA!V$66*100</f>
        <v>0</v>
      </c>
      <c r="W27" s="19">
        <f>xAREA!W27/xAREA!W$66*100</f>
        <v>2.6068950724733333</v>
      </c>
      <c r="X27" s="19">
        <f>xAREA!X27/xAREA!X$66*100</f>
        <v>4.4216924292634792</v>
      </c>
      <c r="Y27" s="19">
        <f>xAREA!Y27/xAREA!Y$66*100</f>
        <v>0.84033613445378152</v>
      </c>
      <c r="Z27" s="19">
        <f>xAREA!Z27/xAREA!Z$66*100</f>
        <v>0</v>
      </c>
      <c r="AA27" s="17">
        <f>xAREA!AA27/xAREA!AA$66*100</f>
        <v>1.7241379310344827</v>
      </c>
      <c r="AB27" s="17">
        <f>xAREA!AB27/xAREA!AB$66*100</f>
        <v>3.0150753768844218</v>
      </c>
      <c r="AC27" s="17">
        <f>xAREA!AC27/xAREA!AC$66*100</f>
        <v>0.63694267515923575</v>
      </c>
      <c r="AD27" s="17">
        <f>xAREA!AD27/xAREA!AD$66*100</f>
        <v>2.3255813953488373</v>
      </c>
      <c r="AE27" s="17"/>
      <c r="AF27" s="17">
        <f>xAREA!AF27/xAREA!AF$66*100</f>
        <v>1</v>
      </c>
      <c r="AG27" s="17">
        <f>xAREA!AG27/xAREA!AG$66*100</f>
        <v>4.0540540540540544</v>
      </c>
      <c r="AH27" s="17">
        <f>xAREA!AH27/xAREA!AH$66*100</f>
        <v>0</v>
      </c>
      <c r="AI27" s="17">
        <f>xAREA!AI27/xAREA!AI$66*100</f>
        <v>0</v>
      </c>
      <c r="AJ27" s="17"/>
      <c r="AK27" s="17"/>
      <c r="AL27" s="17">
        <f>xAREA!AL27/xAREA!AL$66*100</f>
        <v>0</v>
      </c>
      <c r="AM27" s="17">
        <f>xAREA!AM27/xAREA!AM$66*100</f>
        <v>1.4354066985645932</v>
      </c>
      <c r="AN27" s="17"/>
      <c r="AO27" s="17">
        <f>xAREA!AO27/xAREA!AO$66*100</f>
        <v>6.25</v>
      </c>
      <c r="AP27" s="17">
        <f>xAREA!AP27/xAREA!AP$66*100</f>
        <v>5.6818181818181817</v>
      </c>
      <c r="AQ27" s="17">
        <f>xAREA!AQ27/xAREA!AQ$66*100</f>
        <v>12.640449438202248</v>
      </c>
      <c r="AR27" s="17">
        <f>xAREA!AR27/xAREA!AR$66*100</f>
        <v>20.977011494252874</v>
      </c>
      <c r="AS27" s="17">
        <f>xAREA!AS27/xAREA!AS$66*100</f>
        <v>14.058355437665782</v>
      </c>
      <c r="AT27" s="17">
        <f>xAREA!AT27/xAREA!AT$66*100</f>
        <v>11.020408163265307</v>
      </c>
      <c r="AU27" s="17">
        <f>xAREA!AU27/xAREA!AU$66*100</f>
        <v>7.5862068965517242</v>
      </c>
      <c r="AV27" s="17"/>
      <c r="AW27" s="17">
        <f>xAREA!AW27/xAREA!AW$66*100</f>
        <v>13.008130081300814</v>
      </c>
      <c r="AX27" s="17">
        <f>xAREA!AX27/xAREA!AX$66*100</f>
        <v>7.3863636363636367</v>
      </c>
      <c r="AY27" s="17">
        <f>xAREA!AY27/xAREA!AY$66*100</f>
        <v>4.1666666666666661</v>
      </c>
      <c r="AZ27" s="17">
        <f>xAREA!AZ27/xAREA!AZ$66*100</f>
        <v>3.4883720930232558</v>
      </c>
      <c r="BA27" s="75">
        <v>4.9778383907262196</v>
      </c>
      <c r="BB27" s="17">
        <f>xAREA!BA27/xAREA!BA$66*100</f>
        <v>4.6762589928057556</v>
      </c>
      <c r="BC27" s="17">
        <f>xAREA!BB27/xAREA!BB$66*100</f>
        <v>1.7021276595744681</v>
      </c>
      <c r="BD27" s="75">
        <v>4.042570343215651</v>
      </c>
      <c r="BE27" s="75">
        <v>13.368134272548682</v>
      </c>
      <c r="BF27" s="17">
        <f>xAREA!BC27/xAREA!BC$66*100</f>
        <v>4.2471042471042466</v>
      </c>
      <c r="BG27" s="17">
        <f>xAREA!BD27/xAREA!BD$66*100</f>
        <v>10.606060606060606</v>
      </c>
      <c r="BH27" s="17">
        <f>xAREA!BE27/xAREA!BE$66*100</f>
        <v>4.1958041958041958</v>
      </c>
      <c r="BI27" s="17">
        <f>xAREA!BF27/xAREA!BF$66*100</f>
        <v>20.869565217391305</v>
      </c>
      <c r="BJ27" s="17">
        <f>xAREA!BG27/xAREA!BG$66*100</f>
        <v>6.5989847715736047</v>
      </c>
      <c r="BK27" s="17">
        <f>xAREA!BH27/xAREA!BH$66*100</f>
        <v>12.883435582822086</v>
      </c>
      <c r="BL27" s="75">
        <v>1.1331495202332398</v>
      </c>
      <c r="BM27" s="17">
        <f>xAREA!BI27/xAREA!BI$66*100</f>
        <v>2.3474178403755865</v>
      </c>
      <c r="BN27" s="17">
        <f>xAREA!BJ27/xAREA!BJ$66*100</f>
        <v>9.2741935483870961</v>
      </c>
      <c r="BO27" s="17">
        <f>xAREA!BK27/xAREA!BK$66*100</f>
        <v>9.0551181102362204</v>
      </c>
      <c r="BP27" s="17">
        <f>xAREA!BL27/xAREA!BL$66*100</f>
        <v>2.4509803921568629</v>
      </c>
      <c r="BQ27" s="65">
        <f>xAREA!BM27/xAREA!BM$66*100</f>
        <v>14.000000000000002</v>
      </c>
      <c r="BR27" s="65">
        <f>xAREA!BN27/xAREA!BN$66*100</f>
        <v>18.367346938775512</v>
      </c>
      <c r="BS27" s="65">
        <f>xAREA!BO27/xAREA!BO$66*100</f>
        <v>12.5</v>
      </c>
      <c r="BT27" s="65">
        <f>xAREA!BP27/xAREA!BP$66*100</f>
        <v>2.4539877300613497</v>
      </c>
      <c r="BU27" s="65">
        <f>xAREA!BQ27/xAREA!BQ$66*100</f>
        <v>0</v>
      </c>
      <c r="BV27" s="65">
        <f>xAREA!BR27/xAREA!BR$66*100</f>
        <v>16.666666666666664</v>
      </c>
      <c r="BW27" s="65">
        <f>xAREA!BS27/xAREA!BS$66*100</f>
        <v>22.779043280182233</v>
      </c>
      <c r="BX27" s="65">
        <f>xAREA!BT27/xAREA!BT$66*100</f>
        <v>23.4375</v>
      </c>
      <c r="BY27" s="65">
        <f>xAREA!BU27/xAREA!BU$66*100</f>
        <v>31.25</v>
      </c>
      <c r="BZ27" s="65">
        <f>xAREA!BV27/xAREA!BV$66*100</f>
        <v>18.803418803418804</v>
      </c>
      <c r="CA27" s="65">
        <f>xAREA!BW27/xAREA!BW$66*100</f>
        <v>15.873015873015872</v>
      </c>
      <c r="CB27" s="65">
        <f>xAREA!BX27/xAREA!BX$66*100</f>
        <v>6.6115702479338845</v>
      </c>
      <c r="CC27" s="10">
        <f>xAREA!BY27/xAREA!BY$66*100</f>
        <v>4.4776119402985071</v>
      </c>
      <c r="CD27" s="10">
        <f>xAREA!BZ27/xAREA!BZ$66*100</f>
        <v>1.7241379310344827</v>
      </c>
      <c r="CE27" s="10"/>
      <c r="CF27" s="6"/>
      <c r="CG27" s="12"/>
      <c r="CH27" s="12"/>
      <c r="CI27" s="12">
        <v>1.4103585533705774</v>
      </c>
      <c r="CJ27" s="12">
        <v>2.0573343113619869</v>
      </c>
      <c r="CK27" s="12">
        <v>1.8061757850306104</v>
      </c>
      <c r="CL27" s="12">
        <v>9.6386869354483373</v>
      </c>
      <c r="CM27" s="12">
        <v>8.6503851517122623</v>
      </c>
      <c r="CN27" s="12">
        <v>8.0748540163664195</v>
      </c>
      <c r="CO27" s="12">
        <v>7.6141269637944768</v>
      </c>
      <c r="CP27" s="12">
        <v>6.1489782833386659</v>
      </c>
      <c r="CQ27" s="12">
        <v>6.7417581936728732</v>
      </c>
      <c r="CR27" s="12">
        <v>5.2643546901844074</v>
      </c>
      <c r="CS27" s="12">
        <v>4.6618013515876067</v>
      </c>
      <c r="CT27" s="12">
        <v>6.5275143554035147</v>
      </c>
      <c r="CU27" s="12">
        <v>19.792424700758467</v>
      </c>
      <c r="CV27" s="12">
        <v>7.1411453551950066</v>
      </c>
      <c r="CW27" s="12">
        <v>2.8146226871786508</v>
      </c>
      <c r="CX27" s="6"/>
      <c r="CY27" s="34">
        <f t="shared" si="4"/>
        <v>23</v>
      </c>
      <c r="CZ27" s="45">
        <f t="shared" si="5"/>
        <v>6.3437497449559261</v>
      </c>
      <c r="DA27" s="25">
        <f t="shared" si="6"/>
        <v>1.4103585533705774</v>
      </c>
      <c r="DB27" s="25">
        <f t="shared" si="7"/>
        <v>6.1489782833386659</v>
      </c>
      <c r="DC27" s="25">
        <f t="shared" si="8"/>
        <v>7.1411453551950066</v>
      </c>
      <c r="DD27" s="26">
        <f t="shared" si="9"/>
        <v>2.8146226871786508</v>
      </c>
      <c r="DE27" s="8"/>
      <c r="DF27" s="7">
        <f t="shared" si="10"/>
        <v>2.8146226871786508</v>
      </c>
      <c r="DG27" s="7">
        <f t="shared" si="11"/>
        <v>17.141145355195007</v>
      </c>
      <c r="DH27" s="7">
        <f t="shared" si="12"/>
        <v>26.148978283338664</v>
      </c>
      <c r="DI27" s="7">
        <f t="shared" si="13"/>
        <v>31.410358553370578</v>
      </c>
    </row>
    <row r="28" spans="1:113">
      <c r="A28">
        <v>24</v>
      </c>
      <c r="M28" s="19">
        <f>xAREA!M28/xAREA!M$66*100</f>
        <v>2.4630541871921183</v>
      </c>
      <c r="N28" s="19">
        <f>xAREA!N28/xAREA!N$66*100</f>
        <v>9.6942342094399336</v>
      </c>
      <c r="O28" s="19">
        <f>xAREA!O28/xAREA!O$66*100</f>
        <v>0</v>
      </c>
      <c r="P28" s="19">
        <f>xAREA!P28/xAREA!P$66*100</f>
        <v>5.0108522214844253</v>
      </c>
      <c r="Q28" s="19">
        <f>xAREA!Q28/xAREA!Q$66*100</f>
        <v>0.75193337299226659</v>
      </c>
      <c r="R28" s="19">
        <f>xAREA!R28/xAREA!R$66*100</f>
        <v>2.3809523809523814</v>
      </c>
      <c r="S28" s="19">
        <f>xAREA!S28/xAREA!S$66*100</f>
        <v>2.2813688212927761</v>
      </c>
      <c r="T28" s="19"/>
      <c r="U28" s="19">
        <f>xAREA!U28/xAREA!U$66*100</f>
        <v>4.3665067514174307</v>
      </c>
      <c r="V28" s="19">
        <f>xAREA!V28/xAREA!V$66*100</f>
        <v>1.3574660633484164</v>
      </c>
      <c r="W28" s="19">
        <f>xAREA!W28/xAREA!W$66*100</f>
        <v>4.1710321159573338</v>
      </c>
      <c r="X28" s="19">
        <f>xAREA!X28/xAREA!X$66*100</f>
        <v>8.2906733048690224</v>
      </c>
      <c r="Y28" s="19">
        <f>xAREA!Y28/xAREA!Y$66*100</f>
        <v>1.680672268907563</v>
      </c>
      <c r="Z28" s="19">
        <f>xAREA!Z28/xAREA!Z$66*100</f>
        <v>0.70844075776258286</v>
      </c>
      <c r="AA28" s="17">
        <f>xAREA!AA28/xAREA!AA$66*100</f>
        <v>2.8735632183908044</v>
      </c>
      <c r="AB28" s="17">
        <f>xAREA!AB28/xAREA!AB$66*100</f>
        <v>2.0100502512562812</v>
      </c>
      <c r="AC28" s="17">
        <f>xAREA!AC28/xAREA!AC$66*100</f>
        <v>0.63694267515923575</v>
      </c>
      <c r="AD28" s="17">
        <f>xAREA!AD28/xAREA!AD$66*100</f>
        <v>1.1627906976744187</v>
      </c>
      <c r="AE28" s="17"/>
      <c r="AF28" s="17">
        <f>xAREA!AF28/xAREA!AF$66*100</f>
        <v>2</v>
      </c>
      <c r="AG28" s="17">
        <f>xAREA!AG28/xAREA!AG$66*100</f>
        <v>4.0540540540540544</v>
      </c>
      <c r="AH28" s="17">
        <f>xAREA!AH28/xAREA!AH$66*100</f>
        <v>0</v>
      </c>
      <c r="AI28" s="17">
        <f>xAREA!AI28/xAREA!AI$66*100</f>
        <v>1.3793103448275863</v>
      </c>
      <c r="AJ28" s="17"/>
      <c r="AK28" s="17"/>
      <c r="AL28" s="17">
        <f>xAREA!AL28/xAREA!AL$66*100</f>
        <v>0</v>
      </c>
      <c r="AM28" s="17">
        <f>xAREA!AM28/xAREA!AM$66*100</f>
        <v>2.3923444976076556</v>
      </c>
      <c r="AN28" s="17"/>
      <c r="AO28" s="17">
        <f>xAREA!AO28/xAREA!AO$66*100</f>
        <v>5.6818181818181817</v>
      </c>
      <c r="AP28" s="17">
        <f>xAREA!AP28/xAREA!AP$66*100</f>
        <v>15.151515151515152</v>
      </c>
      <c r="AQ28" s="17">
        <f>xAREA!AQ28/xAREA!AQ$66*100</f>
        <v>20.50561797752809</v>
      </c>
      <c r="AR28" s="17">
        <f>xAREA!AR28/xAREA!AR$66*100</f>
        <v>17.52873563218391</v>
      </c>
      <c r="AS28" s="17">
        <f>xAREA!AS28/xAREA!AS$66*100</f>
        <v>18.302387267904511</v>
      </c>
      <c r="AT28" s="17">
        <f>xAREA!AT28/xAREA!AT$66*100</f>
        <v>9.795918367346939</v>
      </c>
      <c r="AU28" s="17">
        <f>xAREA!AU28/xAREA!AU$66*100</f>
        <v>12.068965517241379</v>
      </c>
      <c r="AV28" s="17"/>
      <c r="AW28" s="17">
        <f>xAREA!AW28/xAREA!AW$66*100</f>
        <v>8.536585365853659</v>
      </c>
      <c r="AX28" s="17">
        <f>xAREA!AX28/xAREA!AX$66*100</f>
        <v>5.1136363636363642</v>
      </c>
      <c r="AY28" s="17">
        <f>xAREA!AY28/xAREA!AY$66*100</f>
        <v>0.69444444444444442</v>
      </c>
      <c r="AZ28" s="17">
        <f>xAREA!AZ28/xAREA!AZ$66*100</f>
        <v>2.3255813953488373</v>
      </c>
      <c r="BA28" s="75">
        <v>6.4098192976474593</v>
      </c>
      <c r="BB28" s="17">
        <f>xAREA!BA28/xAREA!BA$66*100</f>
        <v>8.6330935251798557</v>
      </c>
      <c r="BC28" s="17">
        <f>xAREA!BB28/xAREA!BB$66*100</f>
        <v>5.5319148936170208</v>
      </c>
      <c r="BD28" s="75">
        <v>7.2340695130897039</v>
      </c>
      <c r="BE28" s="75">
        <v>16.886047813009107</v>
      </c>
      <c r="BF28" s="17">
        <f>xAREA!BC28/xAREA!BC$66*100</f>
        <v>5.4054054054054053</v>
      </c>
      <c r="BG28" s="17">
        <f>xAREA!BD28/xAREA!BD$66*100</f>
        <v>14.242424242424242</v>
      </c>
      <c r="BH28" s="17">
        <f>xAREA!BE28/xAREA!BE$66*100</f>
        <v>9.79020979020979</v>
      </c>
      <c r="BI28" s="17">
        <f>xAREA!BF28/xAREA!BF$66*100</f>
        <v>20.869565217391305</v>
      </c>
      <c r="BJ28" s="17">
        <f>xAREA!BG28/xAREA!BG$66*100</f>
        <v>1.015228426395939</v>
      </c>
      <c r="BK28" s="17">
        <f>xAREA!BH28/xAREA!BH$66*100</f>
        <v>11.042944785276074</v>
      </c>
      <c r="BL28" s="75">
        <v>0.48568031379504417</v>
      </c>
      <c r="BM28" s="17">
        <f>xAREA!BI28/xAREA!BI$66*100</f>
        <v>1.8779342723004695</v>
      </c>
      <c r="BN28" s="17">
        <f>xAREA!BJ28/xAREA!BJ$66*100</f>
        <v>5.6451612903225801</v>
      </c>
      <c r="BO28" s="17">
        <f>xAREA!BK28/xAREA!BK$66*100</f>
        <v>6.2992125984251963</v>
      </c>
      <c r="BP28" s="17">
        <f>xAREA!BL28/xAREA!BL$66*100</f>
        <v>0.98039215686274506</v>
      </c>
      <c r="BQ28" s="65">
        <f>xAREA!BM28/xAREA!BM$66*100</f>
        <v>13.5</v>
      </c>
      <c r="BR28" s="65">
        <f>xAREA!BN28/xAREA!BN$66*100</f>
        <v>2.0408163265306123</v>
      </c>
      <c r="BS28" s="65">
        <f>xAREA!BO28/xAREA!BO$66*100</f>
        <v>10</v>
      </c>
      <c r="BT28" s="65">
        <f>xAREA!BP28/xAREA!BP$66*100</f>
        <v>6.7484662576687118</v>
      </c>
      <c r="BU28" s="65">
        <f>xAREA!BQ28/xAREA!BQ$66*100</f>
        <v>0</v>
      </c>
      <c r="BV28" s="65">
        <f>xAREA!BR28/xAREA!BR$66*100</f>
        <v>1.8518518518518516</v>
      </c>
      <c r="BW28" s="65">
        <f>xAREA!BS28/xAREA!BS$66*100</f>
        <v>13.895216400911162</v>
      </c>
      <c r="BX28" s="65">
        <f>xAREA!BT28/xAREA!BT$66*100</f>
        <v>14.0625</v>
      </c>
      <c r="BY28" s="65">
        <f>xAREA!BU28/xAREA!BU$66*100</f>
        <v>23.4375</v>
      </c>
      <c r="BZ28" s="65">
        <f>xAREA!BV28/xAREA!BV$66*100</f>
        <v>6.8376068376068382</v>
      </c>
      <c r="CA28" s="65">
        <f>xAREA!BW28/xAREA!BW$66*100</f>
        <v>22.222222222222221</v>
      </c>
      <c r="CB28" s="65">
        <f>xAREA!BX28/xAREA!BX$66*100</f>
        <v>17.355371900826448</v>
      </c>
      <c r="CC28" s="10">
        <f>xAREA!BY28/xAREA!BY$66*100</f>
        <v>2.9850746268656714</v>
      </c>
      <c r="CD28" s="10">
        <f>xAREA!BZ28/xAREA!BZ$66*100</f>
        <v>0</v>
      </c>
      <c r="CE28" s="10"/>
      <c r="CF28" s="6"/>
      <c r="CG28" s="12"/>
      <c r="CH28" s="12"/>
      <c r="CI28" s="12">
        <v>2.1198759149890174</v>
      </c>
      <c r="CJ28" s="12">
        <v>1.3760605545173044</v>
      </c>
      <c r="CK28" s="12">
        <v>1.432067808348791</v>
      </c>
      <c r="CL28" s="12">
        <v>18.196004993757803</v>
      </c>
      <c r="CM28" s="12">
        <v>9.9804058453836539</v>
      </c>
      <c r="CN28" s="12">
        <v>5.1962217440740623</v>
      </c>
      <c r="CO28" s="12">
        <v>10.762005342047473</v>
      </c>
      <c r="CP28" s="12">
        <v>8.4083792103031705</v>
      </c>
      <c r="CQ28" s="12">
        <v>10.221875936128466</v>
      </c>
      <c r="CR28" s="12">
        <v>5.421354874222696</v>
      </c>
      <c r="CS28" s="12">
        <v>2.8558896173915578</v>
      </c>
      <c r="CT28" s="12">
        <v>7.8986238197570859</v>
      </c>
      <c r="CU28" s="12">
        <v>16.30173622692778</v>
      </c>
      <c r="CV28" s="12">
        <v>8.2873494223826718</v>
      </c>
      <c r="CW28" s="12">
        <v>1.1822077730161076</v>
      </c>
      <c r="CX28" s="6"/>
      <c r="CY28" s="34">
        <f t="shared" si="4"/>
        <v>24</v>
      </c>
      <c r="CZ28" s="45">
        <f t="shared" si="5"/>
        <v>8.0300521841691825</v>
      </c>
      <c r="DA28" s="25">
        <f t="shared" si="6"/>
        <v>2.1198759149890174</v>
      </c>
      <c r="DB28" s="25">
        <f t="shared" si="7"/>
        <v>8.4083792103031705</v>
      </c>
      <c r="DC28" s="25">
        <f t="shared" si="8"/>
        <v>8.2873494223826718</v>
      </c>
      <c r="DD28" s="26">
        <f t="shared" si="9"/>
        <v>1.1822077730161076</v>
      </c>
      <c r="DF28" s="7">
        <f t="shared" si="10"/>
        <v>1.1822077730161076</v>
      </c>
      <c r="DG28" s="7">
        <f t="shared" si="11"/>
        <v>18.287349422382672</v>
      </c>
      <c r="DH28" s="7">
        <f t="shared" si="12"/>
        <v>28.40837921030317</v>
      </c>
      <c r="DI28" s="7">
        <f t="shared" si="13"/>
        <v>32.119875914989017</v>
      </c>
    </row>
    <row r="29" spans="1:113">
      <c r="A29">
        <v>25</v>
      </c>
      <c r="M29" s="19">
        <f>xAREA!M29/xAREA!M$66*100</f>
        <v>2.9556650246305418</v>
      </c>
      <c r="N29" s="19">
        <f>xAREA!N29/xAREA!N$66*100</f>
        <v>10.002476950598597</v>
      </c>
      <c r="O29" s="19">
        <f>xAREA!O29/xAREA!O$66*100</f>
        <v>0.72733968604704691</v>
      </c>
      <c r="P29" s="19">
        <f>xAREA!P29/xAREA!P$66*100</f>
        <v>3.1317826384277661</v>
      </c>
      <c r="Q29" s="19">
        <f>xAREA!Q29/xAREA!Q$66*100</f>
        <v>1.5038667459845332</v>
      </c>
      <c r="R29" s="19">
        <f>xAREA!R29/xAREA!R$66*100</f>
        <v>0.79365079365079383</v>
      </c>
      <c r="S29" s="19">
        <f>xAREA!S29/xAREA!S$66*100</f>
        <v>2.2813688212927761</v>
      </c>
      <c r="T29" s="19"/>
      <c r="U29" s="19">
        <f>xAREA!U29/xAREA!U$66*100</f>
        <v>8.1872001589076824</v>
      </c>
      <c r="V29" s="19">
        <f>xAREA!V29/xAREA!V$66*100</f>
        <v>2.2624434389140271</v>
      </c>
      <c r="W29" s="19">
        <f>xAREA!W29/xAREA!W$66*100</f>
        <v>7.8206852174199994</v>
      </c>
      <c r="X29" s="19">
        <f>xAREA!X29/xAREA!X$66*100</f>
        <v>12.712365734132502</v>
      </c>
      <c r="Y29" s="19">
        <f>xAREA!Y29/xAREA!Y$66*100</f>
        <v>1.680672268907563</v>
      </c>
      <c r="Z29" s="19">
        <f>xAREA!Z29/xAREA!Z$66*100</f>
        <v>1.4168815155251657</v>
      </c>
      <c r="AA29" s="17">
        <f>xAREA!AA29/xAREA!AA$66*100</f>
        <v>2.8735632183908044</v>
      </c>
      <c r="AB29" s="17">
        <f>xAREA!AB29/xAREA!AB$66*100</f>
        <v>5.5276381909547743</v>
      </c>
      <c r="AC29" s="17">
        <f>xAREA!AC29/xAREA!AC$66*100</f>
        <v>0.63694267515923575</v>
      </c>
      <c r="AD29" s="17">
        <f>xAREA!AD29/xAREA!AD$66*100</f>
        <v>0.58139534883720934</v>
      </c>
      <c r="AE29" s="17"/>
      <c r="AF29" s="17">
        <f>xAREA!AF29/xAREA!AF$66*100</f>
        <v>0</v>
      </c>
      <c r="AG29" s="17">
        <f>xAREA!AG29/xAREA!AG$66*100</f>
        <v>4.0540540540540544</v>
      </c>
      <c r="AH29" s="17">
        <f>xAREA!AH29/xAREA!AH$66*100</f>
        <v>0</v>
      </c>
      <c r="AI29" s="17">
        <f>xAREA!AI29/xAREA!AI$66*100</f>
        <v>2.7586206896551726</v>
      </c>
      <c r="AJ29" s="17"/>
      <c r="AK29" s="17"/>
      <c r="AL29" s="17">
        <f>xAREA!AL29/xAREA!AL$66*100</f>
        <v>0</v>
      </c>
      <c r="AM29" s="17">
        <f>xAREA!AM29/xAREA!AM$66*100</f>
        <v>3.3492822966507179</v>
      </c>
      <c r="AN29" s="17"/>
      <c r="AO29" s="17">
        <f>xAREA!AO29/xAREA!AO$66*100</f>
        <v>5.6818181818181817</v>
      </c>
      <c r="AP29" s="17">
        <f>xAREA!AP29/xAREA!AP$66*100</f>
        <v>17.045454545454543</v>
      </c>
      <c r="AQ29" s="17">
        <f>xAREA!AQ29/xAREA!AQ$66*100</f>
        <v>14.325842696629213</v>
      </c>
      <c r="AR29" s="17">
        <f>xAREA!AR29/xAREA!AR$66*100</f>
        <v>12.35632183908046</v>
      </c>
      <c r="AS29" s="17">
        <f>xAREA!AS29/xAREA!AS$66*100</f>
        <v>21.220159151193634</v>
      </c>
      <c r="AT29" s="17">
        <f>xAREA!AT29/xAREA!AT$66*100</f>
        <v>4.0816326530612246</v>
      </c>
      <c r="AU29" s="17">
        <f>xAREA!AU29/xAREA!AU$66*100</f>
        <v>7.931034482758621</v>
      </c>
      <c r="AV29" s="17"/>
      <c r="AW29" s="17">
        <f>xAREA!AW29/xAREA!AW$66*100</f>
        <v>4.4715447154471546</v>
      </c>
      <c r="AX29" s="17">
        <f>xAREA!AX29/xAREA!AX$66*100</f>
        <v>4.5454545454545459</v>
      </c>
      <c r="AY29" s="17">
        <f>xAREA!AY29/xAREA!AY$66*100</f>
        <v>0.69444444444444442</v>
      </c>
      <c r="AZ29" s="17">
        <f>xAREA!AZ29/xAREA!AZ$66*100</f>
        <v>1.1627906976744187</v>
      </c>
      <c r="BA29" s="75">
        <v>7.228094101602454</v>
      </c>
      <c r="BB29" s="17">
        <f>xAREA!BA29/xAREA!BA$66*100</f>
        <v>11.870503597122301</v>
      </c>
      <c r="BC29" s="17">
        <f>xAREA!BB29/xAREA!BB$66*100</f>
        <v>3.8297872340425529</v>
      </c>
      <c r="BD29" s="75">
        <v>5.3192283236814317</v>
      </c>
      <c r="BE29" s="75">
        <v>15.853296624188665</v>
      </c>
      <c r="BF29" s="17">
        <f>xAREA!BC29/xAREA!BC$66*100</f>
        <v>4.2471042471042466</v>
      </c>
      <c r="BG29" s="17">
        <f>xAREA!BD29/xAREA!BD$66*100</f>
        <v>10.909090909090908</v>
      </c>
      <c r="BH29" s="17">
        <f>xAREA!BE29/xAREA!BE$66*100</f>
        <v>7.3426573426573425</v>
      </c>
      <c r="BI29" s="17">
        <f>xAREA!BF29/xAREA!BF$66*100</f>
        <v>11.739130434782609</v>
      </c>
      <c r="BJ29" s="17">
        <f>xAREA!BG29/xAREA!BG$66*100</f>
        <v>3.0456852791878175</v>
      </c>
      <c r="BK29" s="17">
        <f>xAREA!BH29/xAREA!BH$66*100</f>
        <v>11.963190184049081</v>
      </c>
      <c r="BL29" s="75">
        <v>0.5261460853134744</v>
      </c>
      <c r="BM29" s="17">
        <f>xAREA!BI29/xAREA!BI$66*100</f>
        <v>0.46948356807511737</v>
      </c>
      <c r="BN29" s="17">
        <f>xAREA!BJ29/xAREA!BJ$66*100</f>
        <v>1.6129032258064515</v>
      </c>
      <c r="BO29" s="17">
        <f>xAREA!BK29/xAREA!BK$66*100</f>
        <v>5.1181102362204722</v>
      </c>
      <c r="BP29" s="17">
        <f>xAREA!BL29/xAREA!BL$66*100</f>
        <v>3.9215686274509802</v>
      </c>
      <c r="BQ29" s="65">
        <f>xAREA!BM29/xAREA!BM$66*100</f>
        <v>16</v>
      </c>
      <c r="BR29" s="65">
        <f>xAREA!BN29/xAREA!BN$66*100</f>
        <v>6.1224489795918364</v>
      </c>
      <c r="BS29" s="65">
        <f>xAREA!BO29/xAREA!BO$66*100</f>
        <v>5</v>
      </c>
      <c r="BT29" s="65">
        <f>xAREA!BP29/xAREA!BP$66*100</f>
        <v>3.6809815950920246</v>
      </c>
      <c r="BU29" s="65">
        <f>xAREA!BQ29/xAREA!BQ$66*100</f>
        <v>0</v>
      </c>
      <c r="BV29" s="65">
        <f>xAREA!BR29/xAREA!BR$66*100</f>
        <v>5.5555555555555554</v>
      </c>
      <c r="BW29" s="65">
        <f>xAREA!BS29/xAREA!BS$66*100</f>
        <v>7.9726651480637818</v>
      </c>
      <c r="BX29" s="65">
        <f>xAREA!BT29/xAREA!BT$66*100</f>
        <v>7.8125</v>
      </c>
      <c r="BY29" s="65">
        <f>xAREA!BU29/xAREA!BU$66*100</f>
        <v>14.0625</v>
      </c>
      <c r="BZ29" s="65">
        <f>xAREA!BV29/xAREA!BV$66*100</f>
        <v>10.256410256410255</v>
      </c>
      <c r="CA29" s="65">
        <f>xAREA!BW29/xAREA!BW$66*100</f>
        <v>11.904761904761903</v>
      </c>
      <c r="CB29" s="65">
        <f>xAREA!BX29/xAREA!BX$66*100</f>
        <v>12.396694214876034</v>
      </c>
      <c r="CC29" s="10">
        <f>xAREA!BY29/xAREA!BY$66*100</f>
        <v>1.4925373134328357</v>
      </c>
      <c r="CD29" s="10">
        <f>xAREA!BZ29/xAREA!BZ$66*100</f>
        <v>0</v>
      </c>
      <c r="CE29" s="10"/>
      <c r="CF29" s="6"/>
      <c r="CG29" s="12"/>
      <c r="CH29" s="12"/>
      <c r="CI29" s="12">
        <v>2.7249941837514737</v>
      </c>
      <c r="CJ29" s="12">
        <v>2.7946563299798393</v>
      </c>
      <c r="CK29" s="12">
        <v>2.4066343661565828</v>
      </c>
      <c r="CL29" s="12">
        <v>15.499008592200925</v>
      </c>
      <c r="CM29" s="12">
        <v>8.7308017882506572</v>
      </c>
      <c r="CN29" s="12">
        <v>3.2459417305109053</v>
      </c>
      <c r="CO29" s="12">
        <v>9.2567210078744733</v>
      </c>
      <c r="CP29" s="12">
        <v>7.5286769704490366</v>
      </c>
      <c r="CQ29" s="12">
        <v>9.1906704821693452</v>
      </c>
      <c r="CR29" s="12">
        <v>4.6526917040536206</v>
      </c>
      <c r="CS29" s="12">
        <v>3.0339958897107642</v>
      </c>
      <c r="CT29" s="12">
        <v>7.107130498806054</v>
      </c>
      <c r="CU29" s="12">
        <v>10.734255254018663</v>
      </c>
      <c r="CV29" s="12">
        <v>7.2749202638299062</v>
      </c>
      <c r="CW29" s="12">
        <v>0.59110388650805379</v>
      </c>
      <c r="CX29" s="6"/>
      <c r="CY29" s="34">
        <f t="shared" si="4"/>
        <v>25</v>
      </c>
      <c r="CZ29" s="45">
        <f t="shared" si="5"/>
        <v>7.1681107684039302</v>
      </c>
      <c r="DA29" s="25">
        <f t="shared" si="6"/>
        <v>2.7249941837514737</v>
      </c>
      <c r="DB29" s="25">
        <f t="shared" si="7"/>
        <v>7.5286769704490366</v>
      </c>
      <c r="DC29" s="25">
        <f t="shared" si="8"/>
        <v>7.2749202638299062</v>
      </c>
      <c r="DD29" s="26">
        <f t="shared" si="9"/>
        <v>0.59110388650805379</v>
      </c>
      <c r="DF29" s="7">
        <f t="shared" si="10"/>
        <v>0.59110388650805379</v>
      </c>
      <c r="DG29" s="7">
        <f t="shared" si="11"/>
        <v>17.274920263829905</v>
      </c>
      <c r="DH29" s="7">
        <f t="shared" si="12"/>
        <v>27.528676970449037</v>
      </c>
      <c r="DI29" s="7">
        <f t="shared" si="13"/>
        <v>32.724994183751477</v>
      </c>
    </row>
    <row r="30" spans="1:113">
      <c r="A30">
        <v>26</v>
      </c>
      <c r="M30" s="19">
        <f>xAREA!M30/xAREA!M$66*100</f>
        <v>5.4187192118226601</v>
      </c>
      <c r="N30" s="19">
        <f>xAREA!N30/xAREA!N$66*100</f>
        <v>11.990642631071969</v>
      </c>
      <c r="O30" s="19">
        <f>xAREA!O30/xAREA!O$66*100</f>
        <v>1.4546793720940938</v>
      </c>
      <c r="P30" s="19">
        <f>xAREA!P30/xAREA!P$66*100</f>
        <v>1.8790695830566595</v>
      </c>
      <c r="Q30" s="19">
        <f>xAREA!Q30/xAREA!Q$66*100</f>
        <v>2.2558001189767993</v>
      </c>
      <c r="R30" s="19">
        <f>xAREA!R30/xAREA!R$66*100</f>
        <v>0</v>
      </c>
      <c r="S30" s="19">
        <f>xAREA!S30/xAREA!S$66*100</f>
        <v>0.76045627376425884</v>
      </c>
      <c r="T30" s="19"/>
      <c r="U30" s="19">
        <f>xAREA!U30/xAREA!U$66*100</f>
        <v>12.553706910325113</v>
      </c>
      <c r="V30" s="19">
        <f>xAREA!V30/xAREA!V$66*100</f>
        <v>3.1674208144796379</v>
      </c>
      <c r="W30" s="19">
        <f>xAREA!W30/xAREA!W$66*100</f>
        <v>11.991717333377332</v>
      </c>
      <c r="X30" s="19">
        <f>xAREA!X30/xAREA!X$66*100</f>
        <v>15.864220859738829</v>
      </c>
      <c r="Y30" s="19">
        <f>xAREA!Y30/xAREA!Y$66*100</f>
        <v>0.84033613445378152</v>
      </c>
      <c r="Z30" s="19">
        <f>xAREA!Z30/xAREA!Z$66*100</f>
        <v>2.1253222732877481</v>
      </c>
      <c r="AA30" s="17">
        <f>xAREA!AA30/xAREA!AA$66*100</f>
        <v>1.1494252873563218</v>
      </c>
      <c r="AB30" s="17">
        <f>xAREA!AB30/xAREA!AB$66*100</f>
        <v>3.0150753768844218</v>
      </c>
      <c r="AC30" s="17">
        <f>xAREA!AC30/xAREA!AC$66*100</f>
        <v>5.095541401273886</v>
      </c>
      <c r="AD30" s="17">
        <f>xAREA!AD30/xAREA!AD$66*100</f>
        <v>0.58139534883720934</v>
      </c>
      <c r="AE30" s="17"/>
      <c r="AF30" s="17">
        <f>xAREA!AF30/xAREA!AF$66*100</f>
        <v>0</v>
      </c>
      <c r="AG30" s="17">
        <f>xAREA!AG30/xAREA!AG$66*100</f>
        <v>5.4054054054054053</v>
      </c>
      <c r="AH30" s="17">
        <f>xAREA!AH30/xAREA!AH$66*100</f>
        <v>1.0309278350515463</v>
      </c>
      <c r="AI30" s="17">
        <f>xAREA!AI30/xAREA!AI$66*100</f>
        <v>1.3793103448275863</v>
      </c>
      <c r="AJ30" s="17"/>
      <c r="AK30" s="17"/>
      <c r="AL30" s="17">
        <f>xAREA!AL30/xAREA!AL$66*100</f>
        <v>0</v>
      </c>
      <c r="AM30" s="17">
        <f>xAREA!AM30/xAREA!AM$66*100</f>
        <v>5.2631578947368416</v>
      </c>
      <c r="AN30" s="17"/>
      <c r="AO30" s="17">
        <f>xAREA!AO30/xAREA!AO$66*100</f>
        <v>5.1136363636363642</v>
      </c>
      <c r="AP30" s="17">
        <f>xAREA!AP30/xAREA!AP$66*100</f>
        <v>9.4696969696969688</v>
      </c>
      <c r="AQ30" s="17">
        <f>xAREA!AQ30/xAREA!AQ$66*100</f>
        <v>15.44943820224719</v>
      </c>
      <c r="AR30" s="17">
        <f>xAREA!AR30/xAREA!AR$66*100</f>
        <v>9.7701149425287355</v>
      </c>
      <c r="AS30" s="17">
        <f>xAREA!AS30/xAREA!AS$66*100</f>
        <v>16.445623342175068</v>
      </c>
      <c r="AT30" s="17">
        <f>xAREA!AT30/xAREA!AT$66*100</f>
        <v>4.4897959183673466</v>
      </c>
      <c r="AU30" s="17">
        <f>xAREA!AU30/xAREA!AU$66*100</f>
        <v>11.724137931034482</v>
      </c>
      <c r="AV30" s="17"/>
      <c r="AW30" s="17">
        <f>xAREA!AW30/xAREA!AW$66*100</f>
        <v>2.8455284552845526</v>
      </c>
      <c r="AX30" s="17">
        <f>xAREA!AX30/xAREA!AX$66*100</f>
        <v>0.56818181818181823</v>
      </c>
      <c r="AY30" s="17">
        <f>xAREA!AY30/xAREA!AY$66*100</f>
        <v>0</v>
      </c>
      <c r="AZ30" s="17">
        <f>xAREA!AZ30/xAREA!AZ$66*100</f>
        <v>1.7441860465116279</v>
      </c>
      <c r="BA30" s="75">
        <v>6.4439140811455857</v>
      </c>
      <c r="BB30" s="17">
        <f>xAREA!BA30/xAREA!BA$66*100</f>
        <v>11.151079136690647</v>
      </c>
      <c r="BC30" s="17">
        <f>xAREA!BB30/xAREA!BB$66*100</f>
        <v>3.4042553191489362</v>
      </c>
      <c r="BD30" s="75">
        <v>11.489346579100182</v>
      </c>
      <c r="BE30" s="75">
        <v>10.803425083566736</v>
      </c>
      <c r="BF30" s="17">
        <f>xAREA!BC30/xAREA!BC$66*100</f>
        <v>4.6332046332046328</v>
      </c>
      <c r="BG30" s="17">
        <f>xAREA!BD30/xAREA!BD$66*100</f>
        <v>13.333333333333334</v>
      </c>
      <c r="BH30" s="17">
        <f>xAREA!BE30/xAREA!BE$66*100</f>
        <v>6.2937062937062942</v>
      </c>
      <c r="BI30" s="17">
        <f>xAREA!BF30/xAREA!BF$66*100</f>
        <v>4.7826086956521738</v>
      </c>
      <c r="BJ30" s="17">
        <f>xAREA!BG30/xAREA!BG$66*100</f>
        <v>1.015228426395939</v>
      </c>
      <c r="BK30" s="17">
        <f>xAREA!BH30/xAREA!BH$66*100</f>
        <v>13.190184049079754</v>
      </c>
      <c r="BL30" s="75">
        <v>0.97131341358881651</v>
      </c>
      <c r="BM30" s="17">
        <f>xAREA!BI30/xAREA!BI$66*100</f>
        <v>0.46948356807511737</v>
      </c>
      <c r="BN30" s="17">
        <f>xAREA!BJ30/xAREA!BJ$66*100</f>
        <v>1.2096774193548387</v>
      </c>
      <c r="BO30" s="17">
        <f>xAREA!BK30/xAREA!BK$66*100</f>
        <v>5.9055118110236222</v>
      </c>
      <c r="BP30" s="17">
        <f>xAREA!BL30/xAREA!BL$66*100</f>
        <v>6.3725490196078427</v>
      </c>
      <c r="BQ30" s="65">
        <f>xAREA!BM30/xAREA!BM$66*100</f>
        <v>10</v>
      </c>
      <c r="BR30" s="65">
        <f>xAREA!BN30/xAREA!BN$66*100</f>
        <v>0</v>
      </c>
      <c r="BS30" s="65">
        <f>xAREA!BO30/xAREA!BO$66*100</f>
        <v>2.5</v>
      </c>
      <c r="BT30" s="65">
        <f>xAREA!BP30/xAREA!BP$66*100</f>
        <v>3.6809815950920246</v>
      </c>
      <c r="BU30" s="65">
        <f>xAREA!BQ30/xAREA!BQ$66*100</f>
        <v>0</v>
      </c>
      <c r="BV30" s="65">
        <f>xAREA!BR30/xAREA!BR$66*100</f>
        <v>0</v>
      </c>
      <c r="BW30" s="65">
        <f>xAREA!BS30/xAREA!BS$66*100</f>
        <v>3.416856492027335</v>
      </c>
      <c r="BX30" s="65">
        <f>xAREA!BT30/xAREA!BT$66*100</f>
        <v>1.5625</v>
      </c>
      <c r="BY30" s="65">
        <f>xAREA!BU30/xAREA!BU$66*100</f>
        <v>7.8125</v>
      </c>
      <c r="BZ30" s="65">
        <f>xAREA!BV30/xAREA!BV$66*100</f>
        <v>9.4017094017094021</v>
      </c>
      <c r="CA30" s="65">
        <f>xAREA!BW30/xAREA!BW$66*100</f>
        <v>9.5238095238095237</v>
      </c>
      <c r="CB30" s="65">
        <f>xAREA!BX30/xAREA!BX$66*100</f>
        <v>9.9173553719008272</v>
      </c>
      <c r="CC30" s="10">
        <f>xAREA!BY30/xAREA!BY$66*100</f>
        <v>0</v>
      </c>
      <c r="CD30" s="10">
        <f>xAREA!BZ30/xAREA!BZ$66*100</f>
        <v>0</v>
      </c>
      <c r="CE30" s="10"/>
      <c r="CF30" s="6"/>
      <c r="CG30" s="12"/>
      <c r="CH30" s="12"/>
      <c r="CI30" s="12">
        <v>3.4532304540366878</v>
      </c>
      <c r="CJ30" s="12">
        <v>2.2932774999521182</v>
      </c>
      <c r="CK30" s="12">
        <v>2.1412997142876979</v>
      </c>
      <c r="CL30" s="12">
        <v>12.869941984284351</v>
      </c>
      <c r="CM30" s="12">
        <v>7.9765654706704838</v>
      </c>
      <c r="CN30" s="12">
        <v>1.6653834013835045</v>
      </c>
      <c r="CO30" s="12">
        <v>8.0278156940276517</v>
      </c>
      <c r="CP30" s="12">
        <v>6.5428477845636381</v>
      </c>
      <c r="CQ30" s="12">
        <v>9.9708785692675548</v>
      </c>
      <c r="CR30" s="12">
        <v>5.2232537381307491</v>
      </c>
      <c r="CS30" s="12">
        <v>4.2093984583808259</v>
      </c>
      <c r="CT30" s="12">
        <v>7.4642411671762989</v>
      </c>
      <c r="CU30" s="12">
        <v>6.9391217982411817</v>
      </c>
      <c r="CV30" s="12">
        <v>7.4399492937312317</v>
      </c>
      <c r="CW30" s="12">
        <v>0</v>
      </c>
      <c r="CX30" s="6"/>
      <c r="CY30" s="34">
        <f t="shared" si="4"/>
        <v>26</v>
      </c>
      <c r="CZ30" s="45">
        <f t="shared" si="5"/>
        <v>6.7801234104477528</v>
      </c>
      <c r="DA30" s="25">
        <f t="shared" si="6"/>
        <v>3.4532304540366878</v>
      </c>
      <c r="DB30" s="25">
        <f t="shared" si="7"/>
        <v>6.5428477845636381</v>
      </c>
      <c r="DC30" s="25">
        <f t="shared" si="8"/>
        <v>7.4399492937312317</v>
      </c>
      <c r="DD30" s="26">
        <f t="shared" si="9"/>
        <v>0</v>
      </c>
      <c r="DF30" s="7">
        <f t="shared" si="10"/>
        <v>0</v>
      </c>
      <c r="DG30" s="7">
        <f t="shared" si="11"/>
        <v>17.439949293731232</v>
      </c>
      <c r="DH30" s="7">
        <f t="shared" si="12"/>
        <v>26.542847784563637</v>
      </c>
      <c r="DI30" s="7">
        <f t="shared" si="13"/>
        <v>33.453230454036685</v>
      </c>
    </row>
    <row r="31" spans="1:113">
      <c r="A31">
        <v>27</v>
      </c>
      <c r="M31" s="19">
        <f>xAREA!M31/xAREA!M$66*100</f>
        <v>11.330049261083744</v>
      </c>
      <c r="N31" s="19">
        <f>xAREA!N31/xAREA!N$66*100</f>
        <v>13.978808311545343</v>
      </c>
      <c r="O31" s="19">
        <f>xAREA!O31/xAREA!O$66*100</f>
        <v>2.1820190581411403</v>
      </c>
      <c r="P31" s="19">
        <f>xAREA!P31/xAREA!P$66*100</f>
        <v>1.8790695830566595</v>
      </c>
      <c r="Q31" s="19">
        <f>xAREA!Q31/xAREA!Q$66*100</f>
        <v>2.2558001189767993</v>
      </c>
      <c r="R31" s="19">
        <f>xAREA!R31/xAREA!R$66*100</f>
        <v>0.79365079365079383</v>
      </c>
      <c r="S31" s="19">
        <f>xAREA!S31/xAREA!S$66*100</f>
        <v>0</v>
      </c>
      <c r="T31" s="19"/>
      <c r="U31" s="19">
        <f>xAREA!U31/xAREA!U$66*100</f>
        <v>19.10346703745126</v>
      </c>
      <c r="V31" s="19">
        <f>xAREA!V31/xAREA!V$66*100</f>
        <v>4.9773755656108598</v>
      </c>
      <c r="W31" s="19">
        <f>xAREA!W31/xAREA!W$66*100</f>
        <v>18.248265507313334</v>
      </c>
      <c r="X31" s="19">
        <f>xAREA!X31/xAREA!X$66*100</f>
        <v>12.322319289620733</v>
      </c>
      <c r="Y31" s="19">
        <f>xAREA!Y31/xAREA!Y$66*100</f>
        <v>0</v>
      </c>
      <c r="Z31" s="19">
        <f>xAREA!Z31/xAREA!Z$66*100</f>
        <v>2.8337630310503314</v>
      </c>
      <c r="AA31" s="17">
        <f>xAREA!AA31/xAREA!AA$66*100</f>
        <v>0</v>
      </c>
      <c r="AB31" s="17">
        <f>xAREA!AB31/xAREA!AB$66*100</f>
        <v>2.0100502512562812</v>
      </c>
      <c r="AC31" s="17">
        <f>xAREA!AC31/xAREA!AC$66*100</f>
        <v>5.095541401273886</v>
      </c>
      <c r="AD31" s="17">
        <f>xAREA!AD31/xAREA!AD$66*100</f>
        <v>0.58139534883720934</v>
      </c>
      <c r="AE31" s="17"/>
      <c r="AF31" s="17">
        <f>xAREA!AF31/xAREA!AF$66*100</f>
        <v>0</v>
      </c>
      <c r="AG31" s="17">
        <f>xAREA!AG31/xAREA!AG$66*100</f>
        <v>4.0540540540540544</v>
      </c>
      <c r="AH31" s="17">
        <f>xAREA!AH31/xAREA!AH$66*100</f>
        <v>0</v>
      </c>
      <c r="AI31" s="17">
        <f>xAREA!AI31/xAREA!AI$66*100</f>
        <v>1.3793103448275863</v>
      </c>
      <c r="AJ31" s="17"/>
      <c r="AK31" s="17"/>
      <c r="AL31" s="17">
        <f>xAREA!AL31/xAREA!AL$66*100</f>
        <v>0.96153846153846156</v>
      </c>
      <c r="AM31" s="17">
        <f>xAREA!AM31/xAREA!AM$66*100</f>
        <v>11.004784688995215</v>
      </c>
      <c r="AN31" s="17"/>
      <c r="AO31" s="17">
        <f>xAREA!AO31/xAREA!AO$66*100</f>
        <v>3.9772727272727271</v>
      </c>
      <c r="AP31" s="17">
        <f>xAREA!AP31/xAREA!AP$66*100</f>
        <v>8.7121212121212128</v>
      </c>
      <c r="AQ31" s="17">
        <f>xAREA!AQ31/xAREA!AQ$66*100</f>
        <v>10.112359550561797</v>
      </c>
      <c r="AR31" s="17">
        <f>xAREA!AR31/xAREA!AR$66*100</f>
        <v>6.6091954022988508</v>
      </c>
      <c r="AS31" s="17">
        <f>xAREA!AS31/xAREA!AS$66*100</f>
        <v>9.0185676392572933</v>
      </c>
      <c r="AT31" s="17">
        <f>xAREA!AT31/xAREA!AT$66*100</f>
        <v>2.8571428571428572</v>
      </c>
      <c r="AU31" s="17">
        <f>xAREA!AU31/xAREA!AU$66*100</f>
        <v>10.344827586206897</v>
      </c>
      <c r="AV31" s="17"/>
      <c r="AW31" s="17">
        <f>xAREA!AW31/xAREA!AW$66*100</f>
        <v>2.4390243902439024</v>
      </c>
      <c r="AX31" s="17">
        <f>xAREA!AX31/xAREA!AX$66*100</f>
        <v>0</v>
      </c>
      <c r="AY31" s="17">
        <f>xAREA!AY31/xAREA!AY$66*100</f>
        <v>0.69444444444444442</v>
      </c>
      <c r="AZ31" s="17">
        <f>xAREA!AZ31/xAREA!AZ$66*100</f>
        <v>0.58139534883720934</v>
      </c>
      <c r="BA31" s="75">
        <v>6.818956699624958</v>
      </c>
      <c r="BB31" s="17">
        <f>xAREA!BA31/xAREA!BA$66*100</f>
        <v>6.8345323741007196</v>
      </c>
      <c r="BC31" s="17">
        <f>xAREA!BB31/xAREA!BB$66*100</f>
        <v>5.1063829787234036</v>
      </c>
      <c r="BD31" s="75">
        <v>9.3617198661995715</v>
      </c>
      <c r="BE31" s="75">
        <v>7.1041475909446508</v>
      </c>
      <c r="BF31" s="17">
        <f>xAREA!BC31/xAREA!BC$66*100</f>
        <v>3.4749034749034751</v>
      </c>
      <c r="BG31" s="17">
        <f>xAREA!BD31/xAREA!BD$66*100</f>
        <v>8.1818181818181817</v>
      </c>
      <c r="BH31" s="17">
        <f>xAREA!BE31/xAREA!BE$66*100</f>
        <v>8.7412587412587417</v>
      </c>
      <c r="BI31" s="17">
        <f>xAREA!BF31/xAREA!BF$66*100</f>
        <v>2.3913043478260869</v>
      </c>
      <c r="BJ31" s="17">
        <f>xAREA!BG31/xAREA!BG$66*100</f>
        <v>2.030456852791878</v>
      </c>
      <c r="BK31" s="17">
        <f>xAREA!BH31/xAREA!BH$66*100</f>
        <v>8.8957055214723919</v>
      </c>
      <c r="BL31" s="75">
        <v>2.4281992232554854</v>
      </c>
      <c r="BM31" s="17">
        <f>xAREA!BI31/xAREA!BI$66*100</f>
        <v>0.93896713615023475</v>
      </c>
      <c r="BN31" s="17">
        <f>xAREA!BJ31/xAREA!BJ$66*100</f>
        <v>2.0161290322580645</v>
      </c>
      <c r="BO31" s="17">
        <f>xAREA!BK31/xAREA!BK$66*100</f>
        <v>9.8425196850393704</v>
      </c>
      <c r="BP31" s="17">
        <f>xAREA!BL31/xAREA!BL$66*100</f>
        <v>6.3725490196078427</v>
      </c>
      <c r="BQ31" s="65">
        <f>xAREA!BM31/xAREA!BM$66*100</f>
        <v>8.5</v>
      </c>
      <c r="BR31" s="65">
        <f>xAREA!BN31/xAREA!BN$66*100</f>
        <v>4.0816326530612246</v>
      </c>
      <c r="BS31" s="65">
        <f>xAREA!BO31/xAREA!BO$66*100</f>
        <v>0</v>
      </c>
      <c r="BT31" s="65">
        <f>xAREA!BP31/xAREA!BP$66*100</f>
        <v>4.294478527607362</v>
      </c>
      <c r="BU31" s="65">
        <f>xAREA!BQ31/xAREA!BQ$66*100</f>
        <v>0.75757575757575757</v>
      </c>
      <c r="BV31" s="65">
        <f>xAREA!BR31/xAREA!BR$66*100</f>
        <v>3.7037037037037033</v>
      </c>
      <c r="BW31" s="65">
        <f>xAREA!BS31/xAREA!BS$66*100</f>
        <v>2.2779043280182232</v>
      </c>
      <c r="BX31" s="65">
        <f>xAREA!BT31/xAREA!BT$66*100</f>
        <v>0</v>
      </c>
      <c r="BY31" s="65">
        <f>xAREA!BU31/xAREA!BU$66*100</f>
        <v>1.5625</v>
      </c>
      <c r="BZ31" s="65">
        <f>xAREA!BV31/xAREA!BV$66*100</f>
        <v>7.6923076923076925</v>
      </c>
      <c r="CA31" s="65">
        <f>xAREA!BW31/xAREA!BW$66*100</f>
        <v>7.1428571428571423</v>
      </c>
      <c r="CB31" s="65">
        <f>xAREA!BX31/xAREA!BX$66*100</f>
        <v>4.9586776859504136</v>
      </c>
      <c r="CC31" s="10">
        <f>xAREA!BY31/xAREA!BY$66*100</f>
        <v>0</v>
      </c>
      <c r="CD31" s="10">
        <f>xAREA!BZ31/xAREA!BZ$66*100</f>
        <v>0</v>
      </c>
      <c r="CE31" s="10"/>
      <c r="CF31" s="6"/>
      <c r="CG31" s="12"/>
      <c r="CH31" s="12"/>
      <c r="CI31" s="12">
        <v>4.4161027504925716</v>
      </c>
      <c r="CJ31" s="12">
        <v>1.8043641422425754</v>
      </c>
      <c r="CK31" s="12">
        <v>1.9112321564211954</v>
      </c>
      <c r="CL31" s="12">
        <v>9.5083351692737015</v>
      </c>
      <c r="CM31" s="12">
        <v>5.3365723101816291</v>
      </c>
      <c r="CN31" s="12">
        <v>1.1086116410846982</v>
      </c>
      <c r="CO31" s="12">
        <v>5.6415170688192235</v>
      </c>
      <c r="CP31" s="12">
        <v>4.7004929711808172</v>
      </c>
      <c r="CQ31" s="12">
        <v>7.694912465959173</v>
      </c>
      <c r="CR31" s="12">
        <v>4.580049274967994</v>
      </c>
      <c r="CS31" s="12">
        <v>5.1622779854231347</v>
      </c>
      <c r="CT31" s="12">
        <v>6.1508877902489996</v>
      </c>
      <c r="CU31" s="12">
        <v>3.9390411415222455</v>
      </c>
      <c r="CV31" s="12">
        <v>6.0485683900339113</v>
      </c>
      <c r="CW31" s="12">
        <v>0</v>
      </c>
      <c r="CX31" s="6"/>
      <c r="CY31" s="34">
        <f t="shared" si="4"/>
        <v>27</v>
      </c>
      <c r="CZ31" s="45">
        <f t="shared" si="5"/>
        <v>5.2821327849279909</v>
      </c>
      <c r="DA31" s="25">
        <f t="shared" si="6"/>
        <v>4.4161027504925716</v>
      </c>
      <c r="DB31" s="25">
        <f t="shared" si="7"/>
        <v>4.7004929711808172</v>
      </c>
      <c r="DC31" s="25">
        <f t="shared" si="8"/>
        <v>6.0485683900339113</v>
      </c>
      <c r="DD31" s="26">
        <f t="shared" si="9"/>
        <v>0</v>
      </c>
      <c r="DG31" s="7">
        <f t="shared" si="11"/>
        <v>16.04856839003391</v>
      </c>
      <c r="DH31" s="7">
        <f t="shared" si="12"/>
        <v>24.700492971180818</v>
      </c>
      <c r="DI31" s="7">
        <f t="shared" si="13"/>
        <v>34.41610275049257</v>
      </c>
    </row>
    <row r="32" spans="1:113">
      <c r="A32">
        <v>28</v>
      </c>
      <c r="M32" s="19">
        <f>xAREA!M32/xAREA!M$66*100</f>
        <v>15.763546798029557</v>
      </c>
      <c r="N32" s="19">
        <f>xAREA!N32/xAREA!N$66*100</f>
        <v>10.857850557313885</v>
      </c>
      <c r="O32" s="19">
        <f>xAREA!O32/xAREA!O$66*100</f>
        <v>2.1820190581411403</v>
      </c>
      <c r="P32" s="19">
        <f>xAREA!P32/xAREA!P$66*100</f>
        <v>2.5054261107422127</v>
      </c>
      <c r="Q32" s="19">
        <f>xAREA!Q32/xAREA!Q$66*100</f>
        <v>2.2558001189767993</v>
      </c>
      <c r="R32" s="19">
        <f>xAREA!R32/xAREA!R$66*100</f>
        <v>0.9920634920634922</v>
      </c>
      <c r="S32" s="19">
        <f>xAREA!S32/xAREA!S$66*100</f>
        <v>0.76045627376425884</v>
      </c>
      <c r="T32" s="19"/>
      <c r="U32" s="19">
        <f>xAREA!U32/xAREA!U$66*100</f>
        <v>12.168528506224606</v>
      </c>
      <c r="V32" s="19">
        <f>xAREA!V32/xAREA!V$66*100</f>
        <v>10.407239819004525</v>
      </c>
      <c r="W32" s="19">
        <f>xAREA!W32/xAREA!W$66*100</f>
        <v>13.555854376861335</v>
      </c>
      <c r="X32" s="19">
        <f>xAREA!X32/xAREA!X$66*100</f>
        <v>9.3960964121848924</v>
      </c>
      <c r="Y32" s="19">
        <f>xAREA!Y32/xAREA!Y$66*100</f>
        <v>2.5210084033613445</v>
      </c>
      <c r="Z32" s="19">
        <f>xAREA!Z32/xAREA!Z$66*100</f>
        <v>2.1253222732877481</v>
      </c>
      <c r="AA32" s="17">
        <f>xAREA!AA32/xAREA!AA$66*100</f>
        <v>0.57471264367816088</v>
      </c>
      <c r="AB32" s="17">
        <f>xAREA!AB32/xAREA!AB$66*100</f>
        <v>1.0050251256281406</v>
      </c>
      <c r="AC32" s="17">
        <f>xAREA!AC32/xAREA!AC$66*100</f>
        <v>1.910828025477707</v>
      </c>
      <c r="AD32" s="17">
        <f>xAREA!AD32/xAREA!AD$66*100</f>
        <v>0</v>
      </c>
      <c r="AE32" s="17"/>
      <c r="AF32" s="17">
        <f>xAREA!AF32/xAREA!AF$66*100</f>
        <v>0</v>
      </c>
      <c r="AG32" s="17">
        <f>xAREA!AG32/xAREA!AG$66*100</f>
        <v>2.7027027027027026</v>
      </c>
      <c r="AH32" s="17">
        <f>xAREA!AH32/xAREA!AH$66*100</f>
        <v>0</v>
      </c>
      <c r="AI32" s="17">
        <f>xAREA!AI32/xAREA!AI$66*100</f>
        <v>0.68965517241379315</v>
      </c>
      <c r="AJ32" s="17"/>
      <c r="AK32" s="17"/>
      <c r="AL32" s="17">
        <f>xAREA!AL32/xAREA!AL$66*100</f>
        <v>0</v>
      </c>
      <c r="AM32" s="17">
        <f>xAREA!AM32/xAREA!AM$66*100</f>
        <v>15.311004784688995</v>
      </c>
      <c r="AN32" s="17"/>
      <c r="AO32" s="17">
        <f>xAREA!AO32/xAREA!AO$66*100</f>
        <v>7.9545454545454541</v>
      </c>
      <c r="AP32" s="17">
        <f>xAREA!AP32/xAREA!AP$66*100</f>
        <v>3.4090909090909087</v>
      </c>
      <c r="AQ32" s="17">
        <f>xAREA!AQ32/xAREA!AQ$66*100</f>
        <v>3.6516853932584268</v>
      </c>
      <c r="AR32" s="17">
        <f>xAREA!AR32/xAREA!AR$66*100</f>
        <v>3.7356321839080464</v>
      </c>
      <c r="AS32" s="17">
        <f>xAREA!AS32/xAREA!AS$66*100</f>
        <v>3.7135278514588856</v>
      </c>
      <c r="AT32" s="17">
        <f>xAREA!AT32/xAREA!AT$66*100</f>
        <v>4.8979591836734695</v>
      </c>
      <c r="AU32" s="17">
        <f>xAREA!AU32/xAREA!AU$66*100</f>
        <v>6.5517241379310347</v>
      </c>
      <c r="AV32" s="17"/>
      <c r="AW32" s="17">
        <f>xAREA!AW32/xAREA!AW$66*100</f>
        <v>3.2520325203252036</v>
      </c>
      <c r="AX32" s="17">
        <f>xAREA!AX32/xAREA!AX$66*100</f>
        <v>3.4090909090909087</v>
      </c>
      <c r="AY32" s="17">
        <f>xAREA!AY32/xAREA!AY$66*100</f>
        <v>0</v>
      </c>
      <c r="AZ32" s="17">
        <f>xAREA!AZ32/xAREA!AZ$66*100</f>
        <v>0.58139534883720934</v>
      </c>
      <c r="BA32" s="75">
        <v>6.5802932151380835</v>
      </c>
      <c r="BB32" s="17">
        <f>xAREA!BA32/xAREA!BA$66*100</f>
        <v>6.4748201438848918</v>
      </c>
      <c r="BC32" s="17">
        <f>xAREA!BB32/xAREA!BB$66*100</f>
        <v>5.9574468085106389</v>
      </c>
      <c r="BD32" s="75">
        <v>11.063791292255006</v>
      </c>
      <c r="BE32" s="75">
        <v>5.6172874092787639</v>
      </c>
      <c r="BF32" s="17">
        <f>xAREA!BC32/xAREA!BC$66*100</f>
        <v>4.2471042471042466</v>
      </c>
      <c r="BG32" s="17">
        <f>xAREA!BD32/xAREA!BD$66*100</f>
        <v>5.1515151515151514</v>
      </c>
      <c r="BH32" s="17">
        <f>xAREA!BE32/xAREA!BE$66*100</f>
        <v>8.7412587412587417</v>
      </c>
      <c r="BI32" s="17">
        <f>xAREA!BF32/xAREA!BF$66*100</f>
        <v>3.6956521739130435</v>
      </c>
      <c r="BJ32" s="17">
        <f>xAREA!BG32/xAREA!BG$66*100</f>
        <v>1.5228426395939088</v>
      </c>
      <c r="BK32" s="17">
        <f>xAREA!BH32/xAREA!BH$66*100</f>
        <v>7.9754601226993866</v>
      </c>
      <c r="BL32" s="75">
        <v>2.3472575629326378</v>
      </c>
      <c r="BM32" s="17">
        <f>xAREA!BI32/xAREA!BI$66*100</f>
        <v>1.8779342723004695</v>
      </c>
      <c r="BN32" s="17">
        <f>xAREA!BJ32/xAREA!BJ$66*100</f>
        <v>4.032258064516129</v>
      </c>
      <c r="BO32" s="17">
        <f>xAREA!BK32/xAREA!BK$66*100</f>
        <v>10.236220472440944</v>
      </c>
      <c r="BP32" s="17">
        <f>xAREA!BL32/xAREA!BL$66*100</f>
        <v>5.3921568627450984</v>
      </c>
      <c r="BQ32" s="65">
        <f>xAREA!BM32/xAREA!BM$66*100</f>
        <v>9.5</v>
      </c>
      <c r="BR32" s="65">
        <f>xAREA!BN32/xAREA!BN$66*100</f>
        <v>0</v>
      </c>
      <c r="BS32" s="65">
        <f>xAREA!BO32/xAREA!BO$66*100</f>
        <v>0</v>
      </c>
      <c r="BT32" s="65">
        <f>xAREA!BP32/xAREA!BP$66*100</f>
        <v>7.3619631901840492</v>
      </c>
      <c r="BU32" s="65">
        <f>xAREA!BQ32/xAREA!BQ$66*100</f>
        <v>4.5454545454545459</v>
      </c>
      <c r="BV32" s="65">
        <f>xAREA!BR32/xAREA!BR$66*100</f>
        <v>0</v>
      </c>
      <c r="BW32" s="65">
        <f>xAREA!BS32/xAREA!BS$66*100</f>
        <v>1.1389521640091116</v>
      </c>
      <c r="BX32" s="65">
        <f>xAREA!BT32/xAREA!BT$66*100</f>
        <v>0</v>
      </c>
      <c r="BY32" s="65">
        <f>xAREA!BU32/xAREA!BU$66*100</f>
        <v>1.5625</v>
      </c>
      <c r="BZ32" s="65">
        <f>xAREA!BV32/xAREA!BV$66*100</f>
        <v>7.6923076923076925</v>
      </c>
      <c r="CA32" s="65">
        <f>xAREA!BW32/xAREA!BW$66*100</f>
        <v>3.1746031746031744</v>
      </c>
      <c r="CB32" s="65">
        <f>xAREA!BX32/xAREA!BX$66*100</f>
        <v>7.4380165289256199</v>
      </c>
      <c r="CC32" s="10">
        <f>xAREA!BY32/xAREA!BY$66*100</f>
        <v>0</v>
      </c>
      <c r="CD32" s="10">
        <f>xAREA!BZ32/xAREA!BZ$66*100</f>
        <v>0</v>
      </c>
      <c r="CE32" s="10"/>
      <c r="CF32" s="6"/>
      <c r="CG32" s="12"/>
      <c r="CH32" s="12"/>
      <c r="CI32" s="12">
        <v>4.1993182728045308</v>
      </c>
      <c r="CJ32" s="12">
        <v>0.75734118523736571</v>
      </c>
      <c r="CK32" s="12">
        <v>1.3692005081187848</v>
      </c>
      <c r="CL32" s="12">
        <v>3.5470367922449872</v>
      </c>
      <c r="CM32" s="12">
        <v>3.0701962972894519</v>
      </c>
      <c r="CN32" s="12">
        <v>2.2708717140986519</v>
      </c>
      <c r="CO32" s="12">
        <v>2.7264420187849812</v>
      </c>
      <c r="CP32" s="12">
        <v>2.3840561158725428</v>
      </c>
      <c r="CQ32" s="12">
        <v>8.0133037151149686</v>
      </c>
      <c r="CR32" s="12">
        <v>4.0118925943400088</v>
      </c>
      <c r="CS32" s="12">
        <v>5.3068008372967874</v>
      </c>
      <c r="CT32" s="12">
        <v>6.1345186193717849</v>
      </c>
      <c r="CU32" s="12">
        <v>3.5010632599742673</v>
      </c>
      <c r="CV32" s="12">
        <v>6.0126957194786677</v>
      </c>
      <c r="CW32" s="12">
        <v>0</v>
      </c>
      <c r="CX32" s="6"/>
      <c r="CY32" s="34">
        <f t="shared" si="4"/>
        <v>28</v>
      </c>
      <c r="CZ32" s="45">
        <f t="shared" si="5"/>
        <v>4.0837493773534499</v>
      </c>
      <c r="DA32" s="25">
        <f t="shared" si="6"/>
        <v>4.1993182728045308</v>
      </c>
      <c r="DB32" s="25">
        <f t="shared" si="7"/>
        <v>2.3840561158725428</v>
      </c>
      <c r="DC32" s="25">
        <f t="shared" si="8"/>
        <v>6.0126957194786677</v>
      </c>
      <c r="DD32" s="26">
        <f t="shared" si="9"/>
        <v>0</v>
      </c>
      <c r="DG32" s="7">
        <f t="shared" si="11"/>
        <v>16.012695719478668</v>
      </c>
      <c r="DH32" s="7">
        <f t="shared" si="12"/>
        <v>22.384056115872543</v>
      </c>
      <c r="DI32" s="7">
        <f t="shared" si="13"/>
        <v>34.199318272804533</v>
      </c>
    </row>
    <row r="33" spans="1:127">
      <c r="A33">
        <v>29</v>
      </c>
      <c r="M33" s="19">
        <f>xAREA!M33/xAREA!M$66*100</f>
        <v>15.763546798029557</v>
      </c>
      <c r="N33" s="19">
        <f>xAREA!N33/xAREA!N$66*100</f>
        <v>8.3610843539287192</v>
      </c>
      <c r="O33" s="19">
        <f>xAREA!O33/xAREA!O$66*100</f>
        <v>2.1820190581411403</v>
      </c>
      <c r="P33" s="19">
        <f>xAREA!P33/xAREA!P$66*100</f>
        <v>1.8790695830566595</v>
      </c>
      <c r="Q33" s="19">
        <f>xAREA!Q33/xAREA!Q$66*100</f>
        <v>1.5038667459845332</v>
      </c>
      <c r="R33" s="19">
        <f>xAREA!R33/xAREA!R$66*100</f>
        <v>0</v>
      </c>
      <c r="S33" s="19">
        <f>xAREA!S33/xAREA!S$66*100</f>
        <v>0</v>
      </c>
      <c r="T33" s="19"/>
      <c r="U33" s="19">
        <f>xAREA!U33/xAREA!U$66*100</f>
        <v>8.1872001589076824</v>
      </c>
      <c r="V33" s="19">
        <f>xAREA!V33/xAREA!V$66*100</f>
        <v>14.479638009049776</v>
      </c>
      <c r="W33" s="19">
        <f>xAREA!W33/xAREA!W$66*100</f>
        <v>7.8206852174199994</v>
      </c>
      <c r="X33" s="19">
        <f>xAREA!X33/xAREA!X$66*100</f>
        <v>4.0753731646297098</v>
      </c>
      <c r="Y33" s="19">
        <f>xAREA!Y33/xAREA!Y$66*100</f>
        <v>0</v>
      </c>
      <c r="Z33" s="19">
        <f>xAREA!Z33/xAREA!Z$66*100</f>
        <v>1.4168815155251657</v>
      </c>
      <c r="AA33" s="17">
        <f>xAREA!AA33/xAREA!AA$66*100</f>
        <v>0</v>
      </c>
      <c r="AB33" s="17">
        <f>xAREA!AB33/xAREA!AB$66*100</f>
        <v>0.50251256281407031</v>
      </c>
      <c r="AC33" s="17">
        <f>xAREA!AC33/xAREA!AC$66*100</f>
        <v>3.1847133757961785</v>
      </c>
      <c r="AD33" s="17">
        <f>xAREA!AD33/xAREA!AD$66*100</f>
        <v>2.3255813953488373</v>
      </c>
      <c r="AE33" s="17"/>
      <c r="AF33" s="17">
        <f>xAREA!AF33/xAREA!AF$66*100</f>
        <v>1</v>
      </c>
      <c r="AG33" s="17">
        <f>xAREA!AG33/xAREA!AG$66*100</f>
        <v>4.7297297297297298</v>
      </c>
      <c r="AH33" s="17">
        <f>xAREA!AH33/xAREA!AH$66*100</f>
        <v>0</v>
      </c>
      <c r="AI33" s="17">
        <f>xAREA!AI33/xAREA!AI$66*100</f>
        <v>6.8965517241379306</v>
      </c>
      <c r="AJ33" s="17"/>
      <c r="AK33" s="17"/>
      <c r="AL33" s="17">
        <f>xAREA!AL33/xAREA!AL$66*100</f>
        <v>0</v>
      </c>
      <c r="AM33" s="17">
        <f>xAREA!AM33/xAREA!AM$66*100</f>
        <v>12.918660287081341</v>
      </c>
      <c r="AN33" s="17"/>
      <c r="AO33" s="17">
        <f>xAREA!AO33/xAREA!AO$66*100</f>
        <v>3.4090909090909087</v>
      </c>
      <c r="AP33" s="17">
        <f>xAREA!AP33/xAREA!AP$66*100</f>
        <v>3.7878787878787881</v>
      </c>
      <c r="AQ33" s="17">
        <f>xAREA!AQ33/xAREA!AQ$66*100</f>
        <v>1.9662921348314606</v>
      </c>
      <c r="AR33" s="17">
        <f>xAREA!AR33/xAREA!AR$66*100</f>
        <v>3.4482758620689653</v>
      </c>
      <c r="AS33" s="17">
        <f>xAREA!AS33/xAREA!AS$66*100</f>
        <v>3.978779840848806</v>
      </c>
      <c r="AT33" s="17">
        <f>xAREA!AT33/xAREA!AT$66*100</f>
        <v>3.2653061224489797</v>
      </c>
      <c r="AU33" s="17">
        <f>xAREA!AU33/xAREA!AU$66*100</f>
        <v>6.5517241379310347</v>
      </c>
      <c r="AV33" s="17"/>
      <c r="AW33" s="17">
        <f>xAREA!AW33/xAREA!AW$66*100</f>
        <v>2.0325203252032518</v>
      </c>
      <c r="AX33" s="17">
        <f>xAREA!AX33/xAREA!AX$66*100</f>
        <v>3.9772727272727271</v>
      </c>
      <c r="AY33" s="17">
        <f>xAREA!AY33/xAREA!AY$66*100</f>
        <v>0</v>
      </c>
      <c r="AZ33" s="17">
        <f>xAREA!AZ33/xAREA!AZ$66*100</f>
        <v>1.1627906976744187</v>
      </c>
      <c r="BA33" s="75">
        <v>5.6256392771905892</v>
      </c>
      <c r="BB33" s="17">
        <f>xAREA!BA33/xAREA!BA$66*100</f>
        <v>7.5539568345323742</v>
      </c>
      <c r="BC33" s="17">
        <f>xAREA!BB33/xAREA!BB$66*100</f>
        <v>7.6595744680851059</v>
      </c>
      <c r="BD33" s="75">
        <v>7.446791996024035</v>
      </c>
      <c r="BE33" s="75">
        <v>3.7902735626982791</v>
      </c>
      <c r="BF33" s="17">
        <f>xAREA!BC33/xAREA!BC$66*100</f>
        <v>7.3359073359073363</v>
      </c>
      <c r="BG33" s="17">
        <f>xAREA!BD33/xAREA!BD$66*100</f>
        <v>3.939393939393939</v>
      </c>
      <c r="BH33" s="17">
        <f>xAREA!BE33/xAREA!BE$66*100</f>
        <v>8.7412587412587417</v>
      </c>
      <c r="BI33" s="17">
        <f>xAREA!BF33/xAREA!BF$66*100</f>
        <v>0.43478260869565216</v>
      </c>
      <c r="BJ33" s="17">
        <f>xAREA!BG33/xAREA!BG$66*100</f>
        <v>2.030456852791878</v>
      </c>
      <c r="BK33" s="17">
        <f>xAREA!BH33/xAREA!BH$66*100</f>
        <v>7.6687116564417179</v>
      </c>
      <c r="BL33" s="75">
        <v>4.5326014533616208</v>
      </c>
      <c r="BM33" s="17">
        <f>xAREA!BI33/xAREA!BI$66*100</f>
        <v>4.225352112676056</v>
      </c>
      <c r="BN33" s="17">
        <f>xAREA!BJ33/xAREA!BJ$66*100</f>
        <v>6.0483870967741939</v>
      </c>
      <c r="BO33" s="17">
        <f>xAREA!BK33/xAREA!BK$66*100</f>
        <v>5.1181102362204722</v>
      </c>
      <c r="BP33" s="17">
        <f>xAREA!BL33/xAREA!BL$66*100</f>
        <v>10.294117647058822</v>
      </c>
      <c r="BQ33" s="65">
        <f>xAREA!BM33/xAREA!BM$66*100</f>
        <v>4.5</v>
      </c>
      <c r="BR33" s="65">
        <f>xAREA!BN33/xAREA!BN$66*100</f>
        <v>2.0408163265306123</v>
      </c>
      <c r="BS33" s="65">
        <f>xAREA!BO33/xAREA!BO$66*100</f>
        <v>0</v>
      </c>
      <c r="BT33" s="65">
        <f>xAREA!BP33/xAREA!BP$66*100</f>
        <v>7.9754601226993866</v>
      </c>
      <c r="BU33" s="65">
        <f>xAREA!BQ33/xAREA!BQ$66*100</f>
        <v>11.363636363636363</v>
      </c>
      <c r="BV33" s="65">
        <f>xAREA!BR33/xAREA!BR$66*100</f>
        <v>1.8518518518518516</v>
      </c>
      <c r="BW33" s="65">
        <f>xAREA!BS33/xAREA!BS$66*100</f>
        <v>0</v>
      </c>
      <c r="BX33" s="65">
        <f>xAREA!BT33/xAREA!BT$66*100</f>
        <v>0</v>
      </c>
      <c r="BY33" s="65">
        <f>xAREA!BU33/xAREA!BU$66*100</f>
        <v>0</v>
      </c>
      <c r="BZ33" s="65">
        <f>xAREA!BV33/xAREA!BV$66*100</f>
        <v>5.1282051282051277</v>
      </c>
      <c r="CA33" s="65">
        <f>xAREA!BW33/xAREA!BW$66*100</f>
        <v>2.3809523809523809</v>
      </c>
      <c r="CB33" s="65">
        <f>xAREA!BX33/xAREA!BX$66*100</f>
        <v>8.2644628099173563</v>
      </c>
      <c r="CC33" s="10">
        <f>xAREA!BY33/xAREA!BY$66*100</f>
        <v>0</v>
      </c>
      <c r="CD33" s="10">
        <f>xAREA!BZ33/xAREA!BZ$66*100</f>
        <v>0</v>
      </c>
      <c r="CE33" s="10"/>
      <c r="CF33" s="6"/>
      <c r="CG33" s="12"/>
      <c r="CH33" s="12"/>
      <c r="CI33" s="12">
        <v>3.2256714538434021</v>
      </c>
      <c r="CJ33" s="12">
        <v>1.2657031230338547</v>
      </c>
      <c r="CK33" s="12">
        <v>1.7881938462248315</v>
      </c>
      <c r="CL33" s="12">
        <v>2.7520746126165823</v>
      </c>
      <c r="CM33" s="12">
        <v>2.9685149067924828</v>
      </c>
      <c r="CN33" s="12">
        <v>2.1409337796049495</v>
      </c>
      <c r="CO33" s="12">
        <v>2.4286731640287185</v>
      </c>
      <c r="CP33" s="12">
        <v>2.2671020009013927</v>
      </c>
      <c r="CQ33" s="12">
        <v>6.3176647934619865</v>
      </c>
      <c r="CR33" s="12">
        <v>5.0944427744308625</v>
      </c>
      <c r="CS33" s="12">
        <v>7.357986074405976</v>
      </c>
      <c r="CT33" s="12">
        <v>5.7921991998034352</v>
      </c>
      <c r="CU33" s="12">
        <v>2.6289367198458109</v>
      </c>
      <c r="CV33" s="12">
        <v>5.6458675724012917</v>
      </c>
      <c r="CW33" s="12">
        <v>0</v>
      </c>
      <c r="CX33" s="6"/>
      <c r="CY33" s="34">
        <f t="shared" si="4"/>
        <v>29</v>
      </c>
      <c r="CZ33" s="45">
        <f t="shared" si="5"/>
        <v>3.8120541885264223</v>
      </c>
      <c r="DA33" s="25">
        <f t="shared" si="6"/>
        <v>3.2256714538434021</v>
      </c>
      <c r="DB33" s="25">
        <f t="shared" si="7"/>
        <v>2.2671020009013927</v>
      </c>
      <c r="DC33" s="25">
        <f t="shared" si="8"/>
        <v>5.6458675724012917</v>
      </c>
      <c r="DD33" s="26">
        <f t="shared" si="9"/>
        <v>0</v>
      </c>
      <c r="DG33" s="7">
        <f t="shared" si="11"/>
        <v>15.645867572401292</v>
      </c>
      <c r="DH33" s="7">
        <f t="shared" si="12"/>
        <v>22.267102000901392</v>
      </c>
      <c r="DI33" s="7">
        <f t="shared" si="13"/>
        <v>33.225671453843404</v>
      </c>
    </row>
    <row r="34" spans="1:127">
      <c r="A34">
        <v>30</v>
      </c>
      <c r="M34" s="19">
        <f>xAREA!M34/xAREA!M$66*100</f>
        <v>11.330049261083744</v>
      </c>
      <c r="N34" s="19">
        <f>xAREA!N34/xAREA!N$66*100</f>
        <v>3.5910279344984177</v>
      </c>
      <c r="O34" s="19">
        <f>xAREA!O34/xAREA!O$66*100</f>
        <v>1.4546793720940938</v>
      </c>
      <c r="P34" s="19">
        <f>xAREA!P34/xAREA!P$66*100</f>
        <v>1.2527130553711063</v>
      </c>
      <c r="Q34" s="19">
        <f>xAREA!Q34/xAREA!Q$66*100</f>
        <v>1.1088637715645449</v>
      </c>
      <c r="R34" s="19">
        <f>xAREA!R34/xAREA!R$66*100</f>
        <v>0</v>
      </c>
      <c r="S34" s="19">
        <f>xAREA!S34/xAREA!S$66*100</f>
        <v>0</v>
      </c>
      <c r="T34" s="19"/>
      <c r="U34" s="19">
        <f>xAREA!U34/xAREA!U$66*100</f>
        <v>4.0245097827541985</v>
      </c>
      <c r="V34" s="19">
        <f>xAREA!V34/xAREA!V$66*100</f>
        <v>14.479638009049776</v>
      </c>
      <c r="W34" s="19">
        <f>xAREA!W34/xAREA!W$66*100</f>
        <v>3.8443452651030801</v>
      </c>
      <c r="X34" s="19">
        <f>xAREA!X34/xAREA!X$66*100</f>
        <v>3.2095750030452863</v>
      </c>
      <c r="Y34" s="19">
        <f>xAREA!Y34/xAREA!Y$66*100</f>
        <v>0</v>
      </c>
      <c r="Z34" s="19">
        <f>xAREA!Z34/xAREA!Z$66*100</f>
        <v>1.0447259275865937</v>
      </c>
      <c r="AA34" s="17">
        <f>xAREA!AA34/xAREA!AA$66*100</f>
        <v>0</v>
      </c>
      <c r="AB34" s="17">
        <f>xAREA!AB34/xAREA!AB$66*100</f>
        <v>1.5075376884422109</v>
      </c>
      <c r="AC34" s="17">
        <f>xAREA!AC34/xAREA!AC$66*100</f>
        <v>2.547770700636943</v>
      </c>
      <c r="AD34" s="17">
        <f>xAREA!AD34/xAREA!AD$66*100</f>
        <v>0</v>
      </c>
      <c r="AE34" s="17"/>
      <c r="AF34" s="17">
        <f>xAREA!AF34/xAREA!AF$66*100</f>
        <v>2</v>
      </c>
      <c r="AG34" s="17">
        <f>xAREA!AG34/xAREA!AG$66*100</f>
        <v>4.0540540540540544</v>
      </c>
      <c r="AH34" s="17">
        <f>xAREA!AH34/xAREA!AH$66*100</f>
        <v>0</v>
      </c>
      <c r="AI34" s="17">
        <f>xAREA!AI34/xAREA!AI$66*100</f>
        <v>8.2758620689655178</v>
      </c>
      <c r="AJ34" s="17"/>
      <c r="AK34" s="17"/>
      <c r="AL34" s="17">
        <f>xAREA!AL34/xAREA!AL$66*100</f>
        <v>1.9230769230769231</v>
      </c>
      <c r="AM34" s="17">
        <f>xAREA!AM34/xAREA!AM$66*100</f>
        <v>13.397129186602871</v>
      </c>
      <c r="AN34" s="17"/>
      <c r="AO34" s="17">
        <f>xAREA!AO34/xAREA!AO$66*100</f>
        <v>6.25</v>
      </c>
      <c r="AP34" s="17">
        <f>xAREA!AP34/xAREA!AP$66*100</f>
        <v>3.4090909090909087</v>
      </c>
      <c r="AQ34" s="17">
        <f>xAREA!AQ34/xAREA!AQ$66*100</f>
        <v>3.3707865168539324</v>
      </c>
      <c r="AR34" s="17">
        <f>xAREA!AR34/xAREA!AR$66*100</f>
        <v>2.0114942528735633</v>
      </c>
      <c r="AS34" s="17">
        <f>xAREA!AS34/xAREA!AS$66*100</f>
        <v>1.0610079575596816</v>
      </c>
      <c r="AT34" s="17">
        <f>xAREA!AT34/xAREA!AT$66*100</f>
        <v>2.4489795918367347</v>
      </c>
      <c r="AU34" s="17">
        <f>xAREA!AU34/xAREA!AU$66*100</f>
        <v>6.2068965517241379</v>
      </c>
      <c r="AV34" s="17"/>
      <c r="AW34" s="17">
        <f>xAREA!AW34/xAREA!AW$66*100</f>
        <v>3.6585365853658534</v>
      </c>
      <c r="AX34" s="17">
        <f>xAREA!AX34/xAREA!AX$66*100</f>
        <v>2.8409090909090908</v>
      </c>
      <c r="AY34" s="17">
        <f>xAREA!AY34/xAREA!AY$66*100</f>
        <v>1.3888888888888888</v>
      </c>
      <c r="AZ34" s="17">
        <f>xAREA!AZ34/xAREA!AZ$66*100</f>
        <v>2.9069767441860463</v>
      </c>
      <c r="BA34" s="75">
        <v>5.7961131946812134</v>
      </c>
      <c r="BB34" s="17">
        <f>xAREA!BA34/xAREA!BA$66*100</f>
        <v>7.1942446043165464</v>
      </c>
      <c r="BC34" s="17">
        <f>xAREA!BB34/xAREA!BB$66*100</f>
        <v>11.48936170212766</v>
      </c>
      <c r="BD34" s="75">
        <v>9.148910702497977</v>
      </c>
      <c r="BE34" s="75">
        <v>2.8370793432841697</v>
      </c>
      <c r="BF34" s="17">
        <f>xAREA!BC34/xAREA!BC$66*100</f>
        <v>6.563706563706563</v>
      </c>
      <c r="BG34" s="17">
        <f>xAREA!BD34/xAREA!BD$66*100</f>
        <v>5.7575757575757578</v>
      </c>
      <c r="BH34" s="17">
        <f>xAREA!BE34/xAREA!BE$66*100</f>
        <v>8.3916083916083917</v>
      </c>
      <c r="BI34" s="17">
        <f>xAREA!BF34/xAREA!BF$66*100</f>
        <v>1.3043478260869565</v>
      </c>
      <c r="BJ34" s="17">
        <f>xAREA!BG34/xAREA!BG$66*100</f>
        <v>3.5532994923857872</v>
      </c>
      <c r="BK34" s="17">
        <f>xAREA!BH34/xAREA!BH$66*100</f>
        <v>5.8282208588957047</v>
      </c>
      <c r="BL34" s="75">
        <v>7.8105886233614656</v>
      </c>
      <c r="BM34" s="17">
        <f>xAREA!BI34/xAREA!BI$66*100</f>
        <v>8.4507042253521121</v>
      </c>
      <c r="BN34" s="17">
        <f>xAREA!BJ34/xAREA!BJ$66*100</f>
        <v>6.0483870967741939</v>
      </c>
      <c r="BO34" s="17">
        <f>xAREA!BK34/xAREA!BK$66*100</f>
        <v>5.9055118110236222</v>
      </c>
      <c r="BP34" s="17">
        <f>xAREA!BL34/xAREA!BL$66*100</f>
        <v>6.3725490196078427</v>
      </c>
      <c r="BQ34" s="65">
        <f>xAREA!BM34/xAREA!BM$66*100</f>
        <v>3</v>
      </c>
      <c r="BR34" s="65">
        <f>xAREA!BN34/xAREA!BN$66*100</f>
        <v>0</v>
      </c>
      <c r="BS34" s="65">
        <f>xAREA!BO34/xAREA!BO$66*100</f>
        <v>0</v>
      </c>
      <c r="BT34" s="65">
        <f>xAREA!BP34/xAREA!BP$66*100</f>
        <v>11.042944785276074</v>
      </c>
      <c r="BU34" s="65">
        <f>xAREA!BQ34/xAREA!BQ$66*100</f>
        <v>12.121212121212121</v>
      </c>
      <c r="BV34" s="65">
        <f>xAREA!BR34/xAREA!BR$66*100</f>
        <v>0</v>
      </c>
      <c r="BW34" s="65">
        <f>xAREA!BS34/xAREA!BS$66*100</f>
        <v>0</v>
      </c>
      <c r="BX34" s="65">
        <f>xAREA!BT34/xAREA!BT$66*100</f>
        <v>0</v>
      </c>
      <c r="BY34" s="65">
        <f>xAREA!BU34/xAREA!BU$66*100</f>
        <v>0</v>
      </c>
      <c r="BZ34" s="65">
        <f>xAREA!BV34/xAREA!BV$66*100</f>
        <v>7.6923076923076925</v>
      </c>
      <c r="CA34" s="65">
        <f>xAREA!BW34/xAREA!BW$66*100</f>
        <v>1.5873015873015872</v>
      </c>
      <c r="CB34" s="65">
        <f>xAREA!BX34/xAREA!BX$66*100</f>
        <v>5.785123966942149</v>
      </c>
      <c r="CC34" s="10">
        <f>xAREA!BY34/xAREA!BY$66*100</f>
        <v>0</v>
      </c>
      <c r="CD34" s="10">
        <f>xAREA!BZ34/xAREA!BZ$66*100</f>
        <v>0</v>
      </c>
      <c r="CE34" s="10"/>
      <c r="CF34" s="6"/>
      <c r="CG34" s="12"/>
      <c r="CH34" s="12"/>
      <c r="CI34" s="12">
        <v>2.2271017161603601</v>
      </c>
      <c r="CJ34" s="12">
        <v>1.0548995886470973</v>
      </c>
      <c r="CK34" s="12">
        <v>1.8676704780411426</v>
      </c>
      <c r="CL34" s="12">
        <v>3.3873099801718438</v>
      </c>
      <c r="CM34" s="12">
        <v>1.9290099747070453</v>
      </c>
      <c r="CN34" s="12">
        <v>3.0242447941488835</v>
      </c>
      <c r="CO34" s="12">
        <v>2.0847966428881972</v>
      </c>
      <c r="CP34" s="12">
        <v>2.0300230912300377</v>
      </c>
      <c r="CQ34" s="12">
        <v>7.2720077322506764</v>
      </c>
      <c r="CR34" s="12">
        <v>6.9384646998940518</v>
      </c>
      <c r="CS34" s="12">
        <v>6.6998489270230248</v>
      </c>
      <c r="CT34" s="12">
        <v>6.8804732403499047</v>
      </c>
      <c r="CU34" s="12">
        <v>2.5107888744252382</v>
      </c>
      <c r="CV34" s="12">
        <v>6.6783328778125455</v>
      </c>
      <c r="CW34" s="12">
        <v>0</v>
      </c>
      <c r="CX34" s="6"/>
      <c r="CY34" s="34">
        <f t="shared" si="4"/>
        <v>30</v>
      </c>
      <c r="CZ34" s="45">
        <f t="shared" si="5"/>
        <v>4.0978180969515439</v>
      </c>
      <c r="DA34" s="25">
        <f t="shared" si="6"/>
        <v>2.2271017161603601</v>
      </c>
      <c r="DB34" s="25">
        <f t="shared" si="7"/>
        <v>2.0300230912300377</v>
      </c>
      <c r="DC34" s="25">
        <f t="shared" si="8"/>
        <v>6.6783328778125455</v>
      </c>
      <c r="DD34" s="26">
        <f t="shared" si="9"/>
        <v>0</v>
      </c>
      <c r="DG34" s="7">
        <f t="shared" si="11"/>
        <v>16.678332877812544</v>
      </c>
      <c r="DH34" s="7">
        <f t="shared" si="12"/>
        <v>22.030023091230039</v>
      </c>
      <c r="DI34" s="7">
        <f t="shared" si="13"/>
        <v>32.227101716160362</v>
      </c>
    </row>
    <row r="35" spans="1:127">
      <c r="A35">
        <v>31</v>
      </c>
      <c r="M35" s="19">
        <f>xAREA!M35/xAREA!M$66*100</f>
        <v>9.3596059113300498</v>
      </c>
      <c r="N35" s="19">
        <f>xAREA!N35/xAREA!N$66*100</f>
        <v>2.8281271501307277</v>
      </c>
      <c r="O35" s="19">
        <f>xAREA!O35/xAREA!O$66*100</f>
        <v>1.0725958661326704</v>
      </c>
      <c r="P35" s="19">
        <f>xAREA!P35/xAREA!P$66*100</f>
        <v>0.62635652768555317</v>
      </c>
      <c r="Q35" s="19">
        <f>xAREA!Q35/xAREA!Q$66*100</f>
        <v>1.7465794170136824</v>
      </c>
      <c r="R35" s="19">
        <f>xAREA!R35/xAREA!R$66*100</f>
        <v>1.5873015873015877</v>
      </c>
      <c r="S35" s="19">
        <f>xAREA!S35/xAREA!S$66*100</f>
        <v>0</v>
      </c>
      <c r="T35" s="19"/>
      <c r="U35" s="19">
        <f>xAREA!U35/xAREA!U$66*100</f>
        <v>3.1695173610961178</v>
      </c>
      <c r="V35" s="19">
        <f>xAREA!V35/xAREA!V$66*100</f>
        <v>12.669683257918551</v>
      </c>
      <c r="W35" s="19">
        <f>xAREA!W35/xAREA!W$66*100</f>
        <v>3.0276281379674472</v>
      </c>
      <c r="X35" s="19">
        <f>xAREA!X35/xAREA!X$66*100</f>
        <v>2.8291485381066757</v>
      </c>
      <c r="Y35" s="19">
        <f>xAREA!Y35/xAREA!Y$66*100</f>
        <v>0</v>
      </c>
      <c r="Z35" s="19">
        <f>xAREA!Z35/xAREA!Z$66*100</f>
        <v>1.645555431005493</v>
      </c>
      <c r="AA35" s="17">
        <f>xAREA!AA35/xAREA!AA$66*100</f>
        <v>0</v>
      </c>
      <c r="AB35" s="17">
        <f>xAREA!AB35/xAREA!AB$66*100</f>
        <v>2.0100502512562812</v>
      </c>
      <c r="AC35" s="17">
        <f>xAREA!AC35/xAREA!AC$66*100</f>
        <v>1.910828025477707</v>
      </c>
      <c r="AD35" s="17">
        <f>xAREA!AD35/xAREA!AD$66*100</f>
        <v>0.58139534883720934</v>
      </c>
      <c r="AE35" s="17"/>
      <c r="AF35" s="17">
        <f>xAREA!AF35/xAREA!AF$66*100</f>
        <v>2</v>
      </c>
      <c r="AG35" s="17">
        <f>xAREA!AG35/xAREA!AG$66*100</f>
        <v>6.0810810810810816</v>
      </c>
      <c r="AH35" s="17">
        <f>xAREA!AH35/xAREA!AH$66*100</f>
        <v>2.0618556701030926</v>
      </c>
      <c r="AI35" s="17">
        <f>xAREA!AI35/xAREA!AI$66*100</f>
        <v>6.8965517241379306</v>
      </c>
      <c r="AJ35" s="17"/>
      <c r="AK35" s="17"/>
      <c r="AL35" s="17">
        <f>xAREA!AL35/xAREA!AL$66*100</f>
        <v>0.96153846153846156</v>
      </c>
      <c r="AM35" s="17">
        <f>xAREA!AM35/xAREA!AM$66*100</f>
        <v>9.0909090909090917</v>
      </c>
      <c r="AN35" s="17"/>
      <c r="AO35" s="17">
        <f>xAREA!AO35/xAREA!AO$66*100</f>
        <v>7.3863636363636367</v>
      </c>
      <c r="AP35" s="17">
        <f>xAREA!AP35/xAREA!AP$66*100</f>
        <v>3.4090909090909087</v>
      </c>
      <c r="AQ35" s="17">
        <f>xAREA!AQ35/xAREA!AQ$66*100</f>
        <v>1.4044943820224718</v>
      </c>
      <c r="AR35" s="17">
        <f>xAREA!AR35/xAREA!AR$66*100</f>
        <v>1.4367816091954022</v>
      </c>
      <c r="AS35" s="17">
        <f>xAREA!AS35/xAREA!AS$66*100</f>
        <v>1.0610079575596816</v>
      </c>
      <c r="AT35" s="17">
        <f>xAREA!AT35/xAREA!AT$66*100</f>
        <v>4.0816326530612246</v>
      </c>
      <c r="AU35" s="17">
        <f>xAREA!AU35/xAREA!AU$66*100</f>
        <v>3.103448275862069</v>
      </c>
      <c r="AV35" s="17"/>
      <c r="AW35" s="17">
        <f>xAREA!AW35/xAREA!AW$66*100</f>
        <v>3.2520325203252036</v>
      </c>
      <c r="AX35" s="17">
        <f>xAREA!AX35/xAREA!AX$66*100</f>
        <v>7.3863636363636367</v>
      </c>
      <c r="AY35" s="17">
        <f>xAREA!AY35/xAREA!AY$66*100</f>
        <v>1.3888888888888888</v>
      </c>
      <c r="AZ35" s="17">
        <f>xAREA!AZ35/xAREA!AZ$66*100</f>
        <v>2.3255813953488373</v>
      </c>
      <c r="BA35" s="75">
        <v>5.2505966587112169</v>
      </c>
      <c r="BB35" s="17">
        <f>xAREA!BA35/xAREA!BA$66*100</f>
        <v>5.3956834532374103</v>
      </c>
      <c r="BC35" s="17">
        <f>xAREA!BB35/xAREA!BB$66*100</f>
        <v>7.6595744680851059</v>
      </c>
      <c r="BD35" s="75">
        <v>9.3616568256415587</v>
      </c>
      <c r="BE35" s="75">
        <v>4.0285493204069818</v>
      </c>
      <c r="BF35" s="17">
        <f>xAREA!BC35/xAREA!BC$66*100</f>
        <v>8.1081081081081088</v>
      </c>
      <c r="BG35" s="17">
        <f>xAREA!BD35/xAREA!BD$66*100</f>
        <v>2.7272727272727271</v>
      </c>
      <c r="BH35" s="17">
        <f>xAREA!BE35/xAREA!BE$66*100</f>
        <v>6.2937062937062942</v>
      </c>
      <c r="BI35" s="17">
        <f>xAREA!BF35/xAREA!BF$66*100</f>
        <v>0.86956521739130432</v>
      </c>
      <c r="BJ35" s="17">
        <f>xAREA!BG35/xAREA!BG$66*100</f>
        <v>3.5532994923857872</v>
      </c>
      <c r="BK35" s="17">
        <f>xAREA!BH35/xAREA!BH$66*100</f>
        <v>4.9079754601226995</v>
      </c>
      <c r="BL35" s="75">
        <v>7.9320028000600686</v>
      </c>
      <c r="BM35" s="17">
        <f>xAREA!BI35/xAREA!BI$66*100</f>
        <v>5.164319248826291</v>
      </c>
      <c r="BN35" s="17">
        <f>xAREA!BJ35/xAREA!BJ$66*100</f>
        <v>5.241935483870968</v>
      </c>
      <c r="BO35" s="17">
        <f>xAREA!BK35/xAREA!BK$66*100</f>
        <v>5.9055118110236222</v>
      </c>
      <c r="BP35" s="17">
        <f>xAREA!BL35/xAREA!BL$66*100</f>
        <v>8.3333333333333321</v>
      </c>
      <c r="BQ35" s="65">
        <f>xAREA!BM35/xAREA!BM$66*100</f>
        <v>2.5</v>
      </c>
      <c r="BR35" s="65">
        <f>xAREA!BN35/xAREA!BN$66*100</f>
        <v>0</v>
      </c>
      <c r="BS35" s="65">
        <f>xAREA!BO35/xAREA!BO$66*100</f>
        <v>0</v>
      </c>
      <c r="BT35" s="65">
        <f>xAREA!BP35/xAREA!BP$66*100</f>
        <v>6.7484662576687118</v>
      </c>
      <c r="BU35" s="65">
        <f>xAREA!BQ35/xAREA!BQ$66*100</f>
        <v>15.151515151515152</v>
      </c>
      <c r="BV35" s="65">
        <f>xAREA!BR35/xAREA!BR$66*100</f>
        <v>1.8518518518518516</v>
      </c>
      <c r="BW35" s="65">
        <f>xAREA!BS35/xAREA!BS$66*100</f>
        <v>0</v>
      </c>
      <c r="BX35" s="65">
        <f>xAREA!BT35/xAREA!BT$66*100</f>
        <v>0</v>
      </c>
      <c r="BY35" s="65">
        <f>xAREA!BU35/xAREA!BU$66*100</f>
        <v>0</v>
      </c>
      <c r="BZ35" s="65">
        <f>xAREA!BV35/xAREA!BV$66*100</f>
        <v>7.6923076923076925</v>
      </c>
      <c r="CA35" s="65">
        <f>xAREA!BW35/xAREA!BW$66*100</f>
        <v>0.79365079365079361</v>
      </c>
      <c r="CB35" s="65">
        <f>xAREA!BX35/xAREA!BX$66*100</f>
        <v>4.9586776859504136</v>
      </c>
      <c r="CC35" s="10">
        <f>xAREA!BY35/xAREA!BY$66*100</f>
        <v>0</v>
      </c>
      <c r="CD35" s="10">
        <f>xAREA!BZ35/xAREA!BZ$66*100</f>
        <v>0</v>
      </c>
      <c r="CE35" s="10"/>
      <c r="CF35" s="6"/>
      <c r="CG35" s="12"/>
      <c r="CH35" s="12"/>
      <c r="CI35" s="12">
        <v>1.9924055339790794</v>
      </c>
      <c r="CJ35" s="12">
        <v>1.3206102117418901</v>
      </c>
      <c r="CK35" s="12">
        <v>2.0026084268618707</v>
      </c>
      <c r="CL35" s="12">
        <v>2.2692222956598367</v>
      </c>
      <c r="CM35" s="12">
        <v>1.3747630224426863</v>
      </c>
      <c r="CN35" s="12">
        <v>3.9575321877570109</v>
      </c>
      <c r="CO35" s="12">
        <v>1.4982336932911797</v>
      </c>
      <c r="CP35" s="12">
        <v>1.6254702957695826</v>
      </c>
      <c r="CQ35" s="12">
        <v>6.9471078051780752</v>
      </c>
      <c r="CR35" s="12">
        <v>6.396086483600457</v>
      </c>
      <c r="CS35" s="12">
        <v>6.7215265364281374</v>
      </c>
      <c r="CT35" s="12">
        <v>6.532775887862984</v>
      </c>
      <c r="CU35" s="12">
        <v>2.2407726953181499</v>
      </c>
      <c r="CV35" s="12">
        <v>6.3342290344293444</v>
      </c>
      <c r="CW35" s="12">
        <v>0</v>
      </c>
      <c r="CX35" s="6"/>
      <c r="CY35" s="34">
        <f t="shared" si="4"/>
        <v>31</v>
      </c>
      <c r="CZ35" s="45">
        <f t="shared" si="5"/>
        <v>3.7288216337376432</v>
      </c>
      <c r="DA35" s="25">
        <f t="shared" si="6"/>
        <v>1.9924055339790794</v>
      </c>
      <c r="DB35" s="25">
        <f t="shared" si="7"/>
        <v>1.6254702957695826</v>
      </c>
      <c r="DC35" s="25">
        <f t="shared" si="8"/>
        <v>6.3342290344293444</v>
      </c>
      <c r="DD35" s="26">
        <f t="shared" si="9"/>
        <v>0</v>
      </c>
      <c r="DG35" s="7">
        <f t="shared" si="11"/>
        <v>16.334229034429345</v>
      </c>
      <c r="DH35" s="7">
        <f t="shared" si="12"/>
        <v>21.625470295769581</v>
      </c>
      <c r="DI35" s="7">
        <f t="shared" si="13"/>
        <v>31.992405533979081</v>
      </c>
    </row>
    <row r="36" spans="1:127">
      <c r="A36">
        <v>32</v>
      </c>
      <c r="M36" s="19">
        <f>xAREA!M36/xAREA!M$66*100</f>
        <v>7.389162561576355</v>
      </c>
      <c r="N36" s="19">
        <f>xAREA!N36/xAREA!N$66*100</f>
        <v>2.4929131691206821</v>
      </c>
      <c r="O36" s="19">
        <f>xAREA!O36/xAREA!O$66*100</f>
        <v>1.6894535745523176</v>
      </c>
      <c r="P36" s="19">
        <f>xAREA!P36/xAREA!P$66*100</f>
        <v>0.62635652768555317</v>
      </c>
      <c r="Q36" s="19">
        <f>xAREA!Q36/xAREA!Q$66*100</f>
        <v>1.5395597858417609</v>
      </c>
      <c r="R36" s="19">
        <f>xAREA!R36/xAREA!R$66*100</f>
        <v>3.9682539682539688</v>
      </c>
      <c r="S36" s="19">
        <f>xAREA!S36/xAREA!S$66*100</f>
        <v>2.8517110266159702</v>
      </c>
      <c r="T36" s="19"/>
      <c r="U36" s="19">
        <f>xAREA!U36/xAREA!U$66*100</f>
        <v>2.7938388727918091</v>
      </c>
      <c r="V36" s="19">
        <f>xAREA!V36/xAREA!V$66*100</f>
        <v>8.5972850678733028</v>
      </c>
      <c r="W36" s="19">
        <f>xAREA!W36/xAREA!W$66*100</f>
        <v>2.6687675821048202</v>
      </c>
      <c r="X36" s="19">
        <f>xAREA!X36/xAREA!X$66*100</f>
        <v>3.5856287499960962</v>
      </c>
      <c r="Y36" s="19">
        <f>xAREA!Y36/xAREA!Y$66*100</f>
        <v>1.680672268907563</v>
      </c>
      <c r="Z36" s="19">
        <f>xAREA!Z36/xAREA!Z$66*100</f>
        <v>1.4505100325075666</v>
      </c>
      <c r="AA36" s="17">
        <f>xAREA!AA36/xAREA!AA$66*100</f>
        <v>1.7241379310344827</v>
      </c>
      <c r="AB36" s="17">
        <f>xAREA!AB36/xAREA!AB$66*100</f>
        <v>3.0150753768844218</v>
      </c>
      <c r="AC36" s="17">
        <f>xAREA!AC36/xAREA!AC$66*100</f>
        <v>1.910828025477707</v>
      </c>
      <c r="AD36" s="17">
        <f>xAREA!AD36/xAREA!AD$66*100</f>
        <v>2.9069767441860463</v>
      </c>
      <c r="AE36" s="17"/>
      <c r="AF36" s="17">
        <f>xAREA!AF36/xAREA!AF$66*100</f>
        <v>2</v>
      </c>
      <c r="AG36" s="17">
        <f>xAREA!AG36/xAREA!AG$66*100</f>
        <v>6.0810810810810816</v>
      </c>
      <c r="AH36" s="17">
        <f>xAREA!AH36/xAREA!AH$66*100</f>
        <v>8.2474226804123703</v>
      </c>
      <c r="AI36" s="17">
        <f>xAREA!AI36/xAREA!AI$66*100</f>
        <v>8.2758620689655178</v>
      </c>
      <c r="AJ36" s="17"/>
      <c r="AK36" s="17"/>
      <c r="AL36" s="17">
        <f>xAREA!AL36/xAREA!AL$66*100</f>
        <v>4.8076923076923084</v>
      </c>
      <c r="AM36" s="17">
        <f>xAREA!AM36/xAREA!AM$66*100</f>
        <v>8.133971291866029</v>
      </c>
      <c r="AN36" s="17"/>
      <c r="AO36" s="17">
        <f>xAREA!AO36/xAREA!AO$66*100</f>
        <v>11.363636363636363</v>
      </c>
      <c r="AP36" s="17">
        <f>xAREA!AP36/xAREA!AP$66*100</f>
        <v>3.0303030303030303</v>
      </c>
      <c r="AQ36" s="17">
        <f>xAREA!AQ36/xAREA!AQ$66*100</f>
        <v>2.2471910112359552</v>
      </c>
      <c r="AR36" s="17">
        <f>xAREA!AR36/xAREA!AR$66*100</f>
        <v>2.0114942528735633</v>
      </c>
      <c r="AS36" s="17">
        <f>xAREA!AS36/xAREA!AS$66*100</f>
        <v>1.3262599469496021</v>
      </c>
      <c r="AT36" s="17">
        <f>xAREA!AT36/xAREA!AT$66*100</f>
        <v>5.3061224489795915</v>
      </c>
      <c r="AU36" s="17">
        <f>xAREA!AU36/xAREA!AU$66*100</f>
        <v>3.4482758620689653</v>
      </c>
      <c r="AV36" s="17"/>
      <c r="AW36" s="17">
        <f>xAREA!AW36/xAREA!AW$66*100</f>
        <v>4.4715447154471546</v>
      </c>
      <c r="AX36" s="17">
        <f>xAREA!AX36/xAREA!AX$66*100</f>
        <v>2.8409090909090908</v>
      </c>
      <c r="AY36" s="17">
        <f>xAREA!AY36/xAREA!AY$66*100</f>
        <v>2.083333333333333</v>
      </c>
      <c r="AZ36" s="17">
        <f>xAREA!AZ36/xAREA!AZ$66*100</f>
        <v>4.6511627906976747</v>
      </c>
      <c r="BA36" s="75">
        <v>5.5233549266962152</v>
      </c>
      <c r="BB36" s="17">
        <f>xAREA!BA36/xAREA!BA$66*100</f>
        <v>6.4748201438848918</v>
      </c>
      <c r="BC36" s="17">
        <f>xAREA!BB36/xAREA!BB$66*100</f>
        <v>8.5106382978723403</v>
      </c>
      <c r="BD36" s="75">
        <v>4.8936966770455079</v>
      </c>
      <c r="BE36" s="75">
        <v>2.8370286829623366</v>
      </c>
      <c r="BF36" s="17">
        <f>xAREA!BC36/xAREA!BC$66*100</f>
        <v>10.038610038610038</v>
      </c>
      <c r="BG36" s="17">
        <f>xAREA!BD36/xAREA!BD$66*100</f>
        <v>4.2424242424242431</v>
      </c>
      <c r="BH36" s="17">
        <f>xAREA!BE36/xAREA!BE$66*100</f>
        <v>3.1468531468531471</v>
      </c>
      <c r="BI36" s="17">
        <f>xAREA!BF36/xAREA!BF$66*100</f>
        <v>1.3043478260869565</v>
      </c>
      <c r="BJ36" s="17">
        <f>xAREA!BG36/xAREA!BG$66*100</f>
        <v>6.091370558375635</v>
      </c>
      <c r="BK36" s="17">
        <f>xAREA!BH36/xAREA!BH$66*100</f>
        <v>3.3742331288343559</v>
      </c>
      <c r="BL36" s="75">
        <v>12.424091267901987</v>
      </c>
      <c r="BM36" s="17">
        <f>xAREA!BI36/xAREA!BI$66*100</f>
        <v>5.6338028169014089</v>
      </c>
      <c r="BN36" s="17">
        <f>xAREA!BJ36/xAREA!BJ$66*100</f>
        <v>5.6451612903225801</v>
      </c>
      <c r="BO36" s="17">
        <f>xAREA!BK36/xAREA!BK$66*100</f>
        <v>4.7244094488188972</v>
      </c>
      <c r="BP36" s="17">
        <f>xAREA!BL36/xAREA!BL$66*100</f>
        <v>6.3725490196078427</v>
      </c>
      <c r="BQ36" s="65">
        <f>xAREA!BM36/xAREA!BM$66*100</f>
        <v>0.5</v>
      </c>
      <c r="BR36" s="65">
        <f>xAREA!BN36/xAREA!BN$66*100</f>
        <v>0</v>
      </c>
      <c r="BS36" s="65">
        <f>xAREA!BO36/xAREA!BO$66*100</f>
        <v>0</v>
      </c>
      <c r="BT36" s="65">
        <f>xAREA!BP36/xAREA!BP$66*100</f>
        <v>3.0674846625766872</v>
      </c>
      <c r="BU36" s="65">
        <f>xAREA!BQ36/xAREA!BQ$66*100</f>
        <v>13.636363636363635</v>
      </c>
      <c r="BV36" s="65">
        <f>xAREA!BR36/xAREA!BR$66*100</f>
        <v>1.8518518518518516</v>
      </c>
      <c r="BW36" s="65">
        <f>xAREA!BS36/xAREA!BS$66*100</f>
        <v>0</v>
      </c>
      <c r="BX36" s="65">
        <f>xAREA!BT36/xAREA!BT$66*100</f>
        <v>0</v>
      </c>
      <c r="BY36" s="65">
        <f>xAREA!BU36/xAREA!BU$66*100</f>
        <v>0</v>
      </c>
      <c r="BZ36" s="65">
        <f>xAREA!BV36/xAREA!BV$66*100</f>
        <v>5.1282051282051277</v>
      </c>
      <c r="CA36" s="65">
        <f>xAREA!BW36/xAREA!BW$66*100</f>
        <v>0</v>
      </c>
      <c r="CB36" s="65">
        <f>xAREA!BX36/xAREA!BX$66*100</f>
        <v>4.1322314049586781</v>
      </c>
      <c r="CC36" s="10">
        <f>xAREA!BY36/xAREA!BY$66*100</f>
        <v>0</v>
      </c>
      <c r="CD36" s="10">
        <f>xAREA!BZ36/xAREA!BZ$66*100</f>
        <v>0</v>
      </c>
      <c r="CE36" s="10"/>
      <c r="CF36" s="6"/>
      <c r="CG36" s="12"/>
      <c r="CH36" s="12"/>
      <c r="CI36" s="12">
        <v>2.0303267708245882</v>
      </c>
      <c r="CJ36" s="12">
        <v>2.3906651446750069</v>
      </c>
      <c r="CK36" s="12">
        <v>3.1922753741663796</v>
      </c>
      <c r="CL36" s="12">
        <v>2.5850040390688114</v>
      </c>
      <c r="CM36" s="12">
        <v>1.6805867500954801</v>
      </c>
      <c r="CN36" s="12">
        <v>3.858702530903841</v>
      </c>
      <c r="CO36" s="12">
        <v>1.7285944342533195</v>
      </c>
      <c r="CP36" s="12">
        <v>2.0978313874775658</v>
      </c>
      <c r="CQ36" s="12">
        <v>4.9714774968915414</v>
      </c>
      <c r="CR36" s="12">
        <v>8.9612745635429114</v>
      </c>
      <c r="CS36" s="12">
        <v>5.795411020077311</v>
      </c>
      <c r="CT36" s="12">
        <v>6.1626400056896093</v>
      </c>
      <c r="CU36" s="12">
        <v>1.5434060888606345</v>
      </c>
      <c r="CV36" s="12">
        <v>5.9489555515276464</v>
      </c>
      <c r="CW36" s="12">
        <v>0</v>
      </c>
      <c r="CX36" s="6"/>
      <c r="CY36" s="34">
        <f t="shared" si="4"/>
        <v>32</v>
      </c>
      <c r="CZ36" s="45">
        <f t="shared" si="5"/>
        <v>3.7990646619212129</v>
      </c>
      <c r="DA36" s="25">
        <f t="shared" si="6"/>
        <v>2.0303267708245882</v>
      </c>
      <c r="DB36" s="25">
        <f t="shared" si="7"/>
        <v>2.0978313874775658</v>
      </c>
      <c r="DC36" s="25">
        <f t="shared" si="8"/>
        <v>5.9489555515276464</v>
      </c>
      <c r="DD36" s="26">
        <f t="shared" si="9"/>
        <v>0</v>
      </c>
      <c r="DG36" s="7">
        <f t="shared" si="11"/>
        <v>15.948955551527646</v>
      </c>
      <c r="DH36" s="7">
        <f t="shared" si="12"/>
        <v>22.097831387477566</v>
      </c>
      <c r="DI36" s="7">
        <f t="shared" si="13"/>
        <v>32.030326770824587</v>
      </c>
    </row>
    <row r="37" spans="1:127">
      <c r="A37">
        <v>33</v>
      </c>
      <c r="M37" s="19">
        <f>xAREA!M37/xAREA!M$66*100</f>
        <v>4.4334975369458132</v>
      </c>
      <c r="N37" s="19">
        <f>xAREA!N37/xAREA!N$66*100</f>
        <v>2.4351176551534333</v>
      </c>
      <c r="O37" s="19">
        <f>xAREA!O37/xAREA!O$66*100</f>
        <v>1.4892049901026561</v>
      </c>
      <c r="P37" s="19">
        <f>xAREA!P37/xAREA!P$66*100</f>
        <v>1.2527130553711063</v>
      </c>
      <c r="Q37" s="19">
        <f>xAREA!Q37/xAREA!Q$66*100</f>
        <v>1.9512195121951219</v>
      </c>
      <c r="R37" s="19">
        <f>xAREA!R37/xAREA!R$66*100</f>
        <v>6.3492063492063506</v>
      </c>
      <c r="S37" s="19">
        <f>xAREA!S37/xAREA!S$66*100</f>
        <v>4.7528517110266169</v>
      </c>
      <c r="T37" s="19"/>
      <c r="U37" s="19">
        <f>xAREA!U37/xAREA!U$66*100</f>
        <v>3.5408777058566985</v>
      </c>
      <c r="V37" s="19">
        <f>xAREA!V37/xAREA!V$66*100</f>
        <v>7.6923076923076925</v>
      </c>
      <c r="W37" s="19">
        <f>xAREA!W37/xAREA!W$66*100</f>
        <v>3.3823638598546415</v>
      </c>
      <c r="X37" s="19">
        <f>xAREA!X37/xAREA!X$66*100</f>
        <v>1.298697242376635</v>
      </c>
      <c r="Y37" s="19">
        <f>xAREA!Y37/xAREA!Y$66*100</f>
        <v>4.2016806722689077</v>
      </c>
      <c r="Z37" s="19">
        <f>xAREA!Z37/xAREA!Z$66*100</f>
        <v>1.8383589283712591</v>
      </c>
      <c r="AA37" s="17">
        <f>xAREA!AA37/xAREA!AA$66*100</f>
        <v>3.4482758620689653</v>
      </c>
      <c r="AB37" s="17">
        <f>xAREA!AB37/xAREA!AB$66*100</f>
        <v>6.5326633165829149</v>
      </c>
      <c r="AC37" s="17">
        <f>xAREA!AC37/xAREA!AC$66*100</f>
        <v>5.095541401273886</v>
      </c>
      <c r="AD37" s="17">
        <f>xAREA!AD37/xAREA!AD$66*100</f>
        <v>4.0697674418604652</v>
      </c>
      <c r="AE37" s="17"/>
      <c r="AF37" s="17">
        <f>xAREA!AF37/xAREA!AF$66*100</f>
        <v>7.0000000000000009</v>
      </c>
      <c r="AG37" s="17">
        <f>xAREA!AG37/xAREA!AG$66*100</f>
        <v>7.4324324324324325</v>
      </c>
      <c r="AH37" s="17">
        <f>xAREA!AH37/xAREA!AH$66*100</f>
        <v>4.1237113402061851</v>
      </c>
      <c r="AI37" s="17">
        <f>xAREA!AI37/xAREA!AI$66*100</f>
        <v>4.8275862068965516</v>
      </c>
      <c r="AJ37" s="17"/>
      <c r="AK37" s="17"/>
      <c r="AL37" s="17">
        <f>xAREA!AL37/xAREA!AL$66*100</f>
        <v>2.8846153846153846</v>
      </c>
      <c r="AM37" s="17">
        <f>xAREA!AM37/xAREA!AM$66*100</f>
        <v>6.6985645933014357</v>
      </c>
      <c r="AN37" s="17"/>
      <c r="AO37" s="17">
        <f>xAREA!AO37/xAREA!AO$66*100</f>
        <v>5.6818181818181817</v>
      </c>
      <c r="AP37" s="17">
        <f>xAREA!AP37/xAREA!AP$66*100</f>
        <v>4.1666666666666661</v>
      </c>
      <c r="AQ37" s="17">
        <f>xAREA!AQ37/xAREA!AQ$66*100</f>
        <v>0.84269662921348309</v>
      </c>
      <c r="AR37" s="17">
        <f>xAREA!AR37/xAREA!AR$66*100</f>
        <v>1.1494252873563218</v>
      </c>
      <c r="AS37" s="17">
        <f>xAREA!AS37/xAREA!AS$66*100</f>
        <v>1.3262599469496021</v>
      </c>
      <c r="AT37" s="17">
        <f>xAREA!AT37/xAREA!AT$66*100</f>
        <v>5.3061224489795915</v>
      </c>
      <c r="AU37" s="17">
        <f>xAREA!AU37/xAREA!AU$66*100</f>
        <v>3.7931034482758621</v>
      </c>
      <c r="AV37" s="17"/>
      <c r="AW37" s="17">
        <f>xAREA!AW37/xAREA!AW$66*100</f>
        <v>2.4390243902439024</v>
      </c>
      <c r="AX37" s="17">
        <f>xAREA!AX37/xAREA!AX$66*100</f>
        <v>4.5454545454545459</v>
      </c>
      <c r="AY37" s="17">
        <f>xAREA!AY37/xAREA!AY$66*100</f>
        <v>4.1666666666666661</v>
      </c>
      <c r="AZ37" s="17">
        <f>xAREA!AZ37/xAREA!AZ$66*100</f>
        <v>6.9767441860465116</v>
      </c>
      <c r="BA37" s="75">
        <v>5.4551653596999659</v>
      </c>
      <c r="BB37" s="17">
        <f>xAREA!BA37/xAREA!BA$66*100</f>
        <v>5.0359712230215825</v>
      </c>
      <c r="BC37" s="17">
        <f>xAREA!BB37/xAREA!BB$66*100</f>
        <v>11.914893617021278</v>
      </c>
      <c r="BD37" s="75">
        <v>2.7659990435171347</v>
      </c>
      <c r="BE37" s="75">
        <v>1.917837671562447</v>
      </c>
      <c r="BF37" s="17">
        <f>xAREA!BC37/xAREA!BC$66*100</f>
        <v>6.9498069498069501</v>
      </c>
      <c r="BG37" s="17">
        <f>xAREA!BD37/xAREA!BD$66*100</f>
        <v>3.0303030303030303</v>
      </c>
      <c r="BH37" s="17">
        <f>xAREA!BE37/xAREA!BE$66*100</f>
        <v>5.244755244755245</v>
      </c>
      <c r="BI37" s="17">
        <f>xAREA!BF37/xAREA!BF$66*100</f>
        <v>0.86956521739130432</v>
      </c>
      <c r="BJ37" s="17">
        <f>xAREA!BG37/xAREA!BG$66*100</f>
        <v>4.0609137055837561</v>
      </c>
      <c r="BK37" s="17">
        <f>xAREA!BH37/xAREA!BH$66*100</f>
        <v>1.5337423312883436</v>
      </c>
      <c r="BL37" s="75">
        <v>11.736109075944089</v>
      </c>
      <c r="BM37" s="17">
        <f>xAREA!BI37/xAREA!BI$66*100</f>
        <v>7.511737089201878</v>
      </c>
      <c r="BN37" s="17">
        <f>xAREA!BJ37/xAREA!BJ$66*100</f>
        <v>2.82258064516129</v>
      </c>
      <c r="BO37" s="17">
        <f>xAREA!BK37/xAREA!BK$66*100</f>
        <v>3.9370078740157481</v>
      </c>
      <c r="BP37" s="17">
        <f>xAREA!BL37/xAREA!BL$66*100</f>
        <v>8.3333333333333321</v>
      </c>
      <c r="BQ37" s="65">
        <f>xAREA!BM37/xAREA!BM$66*100</f>
        <v>0</v>
      </c>
      <c r="BR37" s="65">
        <f>xAREA!BN37/xAREA!BN$66*100</f>
        <v>2.0408163265306123</v>
      </c>
      <c r="BS37" s="65">
        <f>xAREA!BO37/xAREA!BO$66*100</f>
        <v>0</v>
      </c>
      <c r="BT37" s="65">
        <f>xAREA!BP37/xAREA!BP$66*100</f>
        <v>6.7484662576687118</v>
      </c>
      <c r="BU37" s="65">
        <f>xAREA!BQ37/xAREA!BQ$66*100</f>
        <v>9.0909090909090917</v>
      </c>
      <c r="BV37" s="65">
        <f>xAREA!BR37/xAREA!BR$66*100</f>
        <v>0</v>
      </c>
      <c r="BW37" s="65">
        <f>xAREA!BS37/xAREA!BS$66*100</f>
        <v>0</v>
      </c>
      <c r="BX37" s="65">
        <f>xAREA!BT37/xAREA!BT$66*100</f>
        <v>0</v>
      </c>
      <c r="BY37" s="65">
        <f>xAREA!BU37/xAREA!BU$66*100</f>
        <v>1.5625</v>
      </c>
      <c r="BZ37" s="65">
        <f>xAREA!BV37/xAREA!BV$66*100</f>
        <v>3.4188034188034191</v>
      </c>
      <c r="CA37" s="65">
        <f>xAREA!BW37/xAREA!BW$66*100</f>
        <v>0</v>
      </c>
      <c r="CB37" s="65">
        <f>xAREA!BX37/xAREA!BX$66*100</f>
        <v>3.3057851239669422</v>
      </c>
      <c r="CC37" s="10">
        <f>xAREA!BY37/xAREA!BY$66*100</f>
        <v>0</v>
      </c>
      <c r="CD37" s="10">
        <f>xAREA!BZ37/xAREA!BZ$66*100</f>
        <v>0</v>
      </c>
      <c r="CE37" s="10"/>
      <c r="CF37" s="6"/>
      <c r="CG37" s="12"/>
      <c r="CH37" s="12"/>
      <c r="CI37" s="12">
        <v>2.1916356644709931</v>
      </c>
      <c r="CJ37" s="12">
        <v>4.7779762262942329</v>
      </c>
      <c r="CK37" s="12">
        <v>4.4852303094293422</v>
      </c>
      <c r="CL37" s="12">
        <v>2.2765660571344641</v>
      </c>
      <c r="CM37" s="12">
        <v>1.6280978004508972</v>
      </c>
      <c r="CN37" s="12">
        <v>4.4081236747404953</v>
      </c>
      <c r="CO37" s="12">
        <v>1.6070941110908115</v>
      </c>
      <c r="CP37" s="12">
        <v>2.3331500511934804</v>
      </c>
      <c r="CQ37" s="12">
        <v>4.1704506571429114</v>
      </c>
      <c r="CR37" s="12">
        <v>7.9990131598662826</v>
      </c>
      <c r="CS37" s="12">
        <v>6.5202142402198211</v>
      </c>
      <c r="CT37" s="12">
        <v>5.420155485615612</v>
      </c>
      <c r="CU37" s="12">
        <v>1.3811814237950601</v>
      </c>
      <c r="CV37" s="12">
        <v>5.2333136881846372</v>
      </c>
      <c r="CW37" s="12">
        <v>0</v>
      </c>
      <c r="CX37" s="6"/>
      <c r="CY37" s="34">
        <f t="shared" si="4"/>
        <v>33</v>
      </c>
      <c r="CZ37" s="45">
        <f t="shared" si="5"/>
        <v>3.6095420388029402</v>
      </c>
      <c r="DA37" s="25">
        <f t="shared" si="6"/>
        <v>2.1916356644709931</v>
      </c>
      <c r="DB37" s="25">
        <f t="shared" si="7"/>
        <v>2.3331500511934804</v>
      </c>
      <c r="DC37" s="25">
        <f t="shared" si="8"/>
        <v>5.2333136881846372</v>
      </c>
      <c r="DD37" s="26">
        <f t="shared" si="9"/>
        <v>0</v>
      </c>
      <c r="DG37" s="7">
        <f t="shared" si="11"/>
        <v>15.233313688184637</v>
      </c>
      <c r="DH37" s="7">
        <f t="shared" si="12"/>
        <v>22.333150051193481</v>
      </c>
      <c r="DI37" s="7">
        <f t="shared" si="13"/>
        <v>32.191635664470994</v>
      </c>
    </row>
    <row r="38" spans="1:127">
      <c r="A38">
        <v>34</v>
      </c>
      <c r="M38" s="19">
        <f>xAREA!M38/xAREA!M$66*100</f>
        <v>3.9408866995073892</v>
      </c>
      <c r="N38" s="19">
        <f>xAREA!N38/xAREA!N$66*100</f>
        <v>1.1443511765515342</v>
      </c>
      <c r="O38" s="19">
        <f>xAREA!O38/xAREA!O$66*100</f>
        <v>1.887400451134742</v>
      </c>
      <c r="P38" s="19">
        <f>xAREA!P38/xAREA!P$66*100</f>
        <v>1.8790695830566595</v>
      </c>
      <c r="Q38" s="19">
        <f>xAREA!Q38/xAREA!Q$66*100</f>
        <v>3.533610945865556</v>
      </c>
      <c r="R38" s="19">
        <f>xAREA!R38/xAREA!R$66*100</f>
        <v>7.9365079365079376</v>
      </c>
      <c r="S38" s="19">
        <f>xAREA!S38/xAREA!S$66*100</f>
        <v>6.0836501901140707</v>
      </c>
      <c r="T38" s="19"/>
      <c r="U38" s="19">
        <f>xAREA!U38/xAREA!U$66*100</f>
        <v>1.2824886324871212</v>
      </c>
      <c r="V38" s="19">
        <f>xAREA!V38/xAREA!V$66*100</f>
        <v>6.3348416289592757</v>
      </c>
      <c r="W38" s="19">
        <f>xAREA!W38/xAREA!W$66*100</f>
        <v>1.2250756907034492</v>
      </c>
      <c r="X38" s="19">
        <f>xAREA!X38/xAREA!X$66*100</f>
        <v>1.9532931251503123</v>
      </c>
      <c r="Y38" s="19">
        <f>xAREA!Y38/xAREA!Y$66*100</f>
        <v>7.5630252100840334</v>
      </c>
      <c r="Z38" s="19">
        <f>xAREA!Z38/xAREA!Z$66*100</f>
        <v>3.3292231812577064</v>
      </c>
      <c r="AA38" s="17">
        <f>xAREA!AA38/xAREA!AA$66*100</f>
        <v>6.3218390804597711</v>
      </c>
      <c r="AB38" s="17">
        <f>xAREA!AB38/xAREA!AB$66*100</f>
        <v>9.0452261306532673</v>
      </c>
      <c r="AC38" s="17">
        <f>xAREA!AC38/xAREA!AC$66*100</f>
        <v>5.7324840764331215</v>
      </c>
      <c r="AD38" s="17">
        <f>xAREA!AD38/xAREA!AD$66*100</f>
        <v>6.395348837209303</v>
      </c>
      <c r="AE38" s="17"/>
      <c r="AF38" s="17">
        <f>xAREA!AF38/xAREA!AF$66*100</f>
        <v>18</v>
      </c>
      <c r="AG38" s="17">
        <f>xAREA!AG38/xAREA!AG$66*100</f>
        <v>6.0810810810810816</v>
      </c>
      <c r="AH38" s="17">
        <f>xAREA!AH38/xAREA!AH$66*100</f>
        <v>4.1237113402061851</v>
      </c>
      <c r="AI38" s="17">
        <f>xAREA!AI38/xAREA!AI$66*100</f>
        <v>12.413793103448276</v>
      </c>
      <c r="AJ38" s="17"/>
      <c r="AK38" s="17"/>
      <c r="AL38" s="17">
        <f>xAREA!AL38/xAREA!AL$66*100</f>
        <v>10.576923076923077</v>
      </c>
      <c r="AM38" s="17">
        <f>xAREA!AM38/xAREA!AM$66*100</f>
        <v>3.8277511961722488</v>
      </c>
      <c r="AN38" s="17"/>
      <c r="AO38" s="17">
        <f>xAREA!AO38/xAREA!AO$66*100</f>
        <v>6.25</v>
      </c>
      <c r="AP38" s="17">
        <f>xAREA!AP38/xAREA!AP$66*100</f>
        <v>5.6818181818181817</v>
      </c>
      <c r="AQ38" s="17">
        <f>xAREA!AQ38/xAREA!AQ$66*100</f>
        <v>0.5617977528089888</v>
      </c>
      <c r="AR38" s="17">
        <f>xAREA!AR38/xAREA!AR$66*100</f>
        <v>0</v>
      </c>
      <c r="AS38" s="17">
        <f>xAREA!AS38/xAREA!AS$66*100</f>
        <v>0.79575596816976124</v>
      </c>
      <c r="AT38" s="17">
        <f>xAREA!AT38/xAREA!AT$66*100</f>
        <v>5.3061224489795915</v>
      </c>
      <c r="AU38" s="17">
        <f>xAREA!AU38/xAREA!AU$66*100</f>
        <v>2.4137931034482758</v>
      </c>
      <c r="AV38" s="17"/>
      <c r="AW38" s="17">
        <f>xAREA!AW38/xAREA!AW$66*100</f>
        <v>5.2845528455284558</v>
      </c>
      <c r="AX38" s="17">
        <f>xAREA!AX38/xAREA!AX$66*100</f>
        <v>8.5227272727272716</v>
      </c>
      <c r="AY38" s="17">
        <f>xAREA!AY38/xAREA!AY$66*100</f>
        <v>4.8611111111111116</v>
      </c>
      <c r="AZ38" s="17">
        <f>xAREA!AZ38/xAREA!AZ$66*100</f>
        <v>5.8139534883720927</v>
      </c>
      <c r="BA38" s="75">
        <v>4.2959427207637226</v>
      </c>
      <c r="BB38" s="17">
        <f>xAREA!BA38/xAREA!BA$66*100</f>
        <v>4.3165467625899279</v>
      </c>
      <c r="BC38" s="17">
        <f>xAREA!BB38/xAREA!BB$66*100</f>
        <v>6.3829787234042552</v>
      </c>
      <c r="BD38" s="75">
        <v>5.1063324792125746</v>
      </c>
      <c r="BE38" s="75">
        <v>2.1561235613355159</v>
      </c>
      <c r="BF38" s="17">
        <f>xAREA!BC38/xAREA!BC$66*100</f>
        <v>7.3359073359073363</v>
      </c>
      <c r="BG38" s="17">
        <f>xAREA!BD38/xAREA!BD$66*100</f>
        <v>3.0303030303030303</v>
      </c>
      <c r="BH38" s="17">
        <f>xAREA!BE38/xAREA!BE$66*100</f>
        <v>4.1958041958041958</v>
      </c>
      <c r="BI38" s="17">
        <f>xAREA!BF38/xAREA!BF$66*100</f>
        <v>0.86956521739130432</v>
      </c>
      <c r="BJ38" s="17">
        <f>xAREA!BG38/xAREA!BG$66*100</f>
        <v>3.5532994923857872</v>
      </c>
      <c r="BK38" s="17">
        <f>xAREA!BH38/xAREA!BH$66*100</f>
        <v>1.5337423312883436</v>
      </c>
      <c r="BL38" s="75">
        <v>11.331390657043867</v>
      </c>
      <c r="BM38" s="17">
        <f>xAREA!BI38/xAREA!BI$66*100</f>
        <v>2.8169014084507045</v>
      </c>
      <c r="BN38" s="17">
        <f>xAREA!BJ38/xAREA!BJ$66*100</f>
        <v>4.032258064516129</v>
      </c>
      <c r="BO38" s="17">
        <f>xAREA!BK38/xAREA!BK$66*100</f>
        <v>7.0866141732283463</v>
      </c>
      <c r="BP38" s="17">
        <f>xAREA!BL38/xAREA!BL$66*100</f>
        <v>7.3529411764705888</v>
      </c>
      <c r="BQ38" s="65">
        <f>xAREA!BM38/xAREA!BM$66*100</f>
        <v>0.5</v>
      </c>
      <c r="BR38" s="65">
        <f>xAREA!BN38/xAREA!BN$66*100</f>
        <v>0</v>
      </c>
      <c r="BS38" s="65">
        <f>xAREA!BO38/xAREA!BO$66*100</f>
        <v>0</v>
      </c>
      <c r="BT38" s="65">
        <f>xAREA!BP38/xAREA!BP$66*100</f>
        <v>7.3619631901840492</v>
      </c>
      <c r="BU38" s="65">
        <f>xAREA!BQ38/xAREA!BQ$66*100</f>
        <v>6.8181818181818175</v>
      </c>
      <c r="BV38" s="65">
        <f>xAREA!BR38/xAREA!BR$66*100</f>
        <v>0</v>
      </c>
      <c r="BW38" s="65">
        <f>xAREA!BS38/xAREA!BS$66*100</f>
        <v>0</v>
      </c>
      <c r="BX38" s="65">
        <f>xAREA!BT38/xAREA!BT$66*100</f>
        <v>0</v>
      </c>
      <c r="BY38" s="65">
        <f>xAREA!BU38/xAREA!BU$66*100</f>
        <v>0</v>
      </c>
      <c r="BZ38" s="65">
        <f>xAREA!BV38/xAREA!BV$66*100</f>
        <v>0</v>
      </c>
      <c r="CA38" s="65">
        <f>xAREA!BW38/xAREA!BW$66*100</f>
        <v>0.79365079365079361</v>
      </c>
      <c r="CB38" s="65">
        <f>xAREA!BX38/xAREA!BX$66*100</f>
        <v>1.6528925619834711</v>
      </c>
      <c r="CC38" s="10">
        <f>xAREA!BY38/xAREA!BY$66*100</f>
        <v>0</v>
      </c>
      <c r="CD38" s="10">
        <f>xAREA!BZ38/xAREA!BZ$66*100</f>
        <v>0</v>
      </c>
      <c r="CE38" s="10"/>
      <c r="CF38" s="6"/>
      <c r="CG38" s="12"/>
      <c r="CH38" s="12"/>
      <c r="CI38" s="12">
        <v>2.3623433438756147</v>
      </c>
      <c r="CJ38" s="12">
        <v>6.6563274511192141</v>
      </c>
      <c r="CK38" s="12">
        <v>6.4867267042030594</v>
      </c>
      <c r="CL38" s="12">
        <v>2.7704340163031507</v>
      </c>
      <c r="CM38" s="12">
        <v>1.0726203380117203</v>
      </c>
      <c r="CN38" s="12">
        <v>6.2735786160475477</v>
      </c>
      <c r="CO38" s="12">
        <v>1.5317427203468952</v>
      </c>
      <c r="CP38" s="12">
        <v>2.781716768367676</v>
      </c>
      <c r="CQ38" s="12">
        <v>4.271178767525325</v>
      </c>
      <c r="CR38" s="12">
        <v>7.7469238741919995</v>
      </c>
      <c r="CS38" s="12">
        <v>5.8036594700947228</v>
      </c>
      <c r="CT38" s="12">
        <v>5.3081329368715808</v>
      </c>
      <c r="CU38" s="12">
        <v>0.40775722593904412</v>
      </c>
      <c r="CV38" s="12">
        <v>5.0814429428523997</v>
      </c>
      <c r="CW38" s="12">
        <v>0</v>
      </c>
      <c r="CX38" s="6"/>
      <c r="CY38" s="34">
        <f t="shared" si="4"/>
        <v>34</v>
      </c>
      <c r="CZ38" s="45">
        <f t="shared" si="5"/>
        <v>3.7779239386109751</v>
      </c>
      <c r="DA38" s="25">
        <f t="shared" si="6"/>
        <v>2.3623433438756147</v>
      </c>
      <c r="DB38" s="25">
        <f t="shared" si="7"/>
        <v>2.781716768367676</v>
      </c>
      <c r="DC38" s="25">
        <f t="shared" si="8"/>
        <v>5.0814429428523997</v>
      </c>
      <c r="DD38" s="26">
        <f t="shared" si="9"/>
        <v>0</v>
      </c>
      <c r="DG38" s="7">
        <f t="shared" si="11"/>
        <v>15.0814429428524</v>
      </c>
      <c r="DH38" s="7">
        <f t="shared" si="12"/>
        <v>22.781716768367676</v>
      </c>
      <c r="DI38" s="7">
        <f t="shared" si="13"/>
        <v>32.362343343875615</v>
      </c>
    </row>
    <row r="39" spans="1:127">
      <c r="A39">
        <v>35</v>
      </c>
      <c r="M39" s="19">
        <f>xAREA!M39/xAREA!M$66*100</f>
        <v>2.4630541871921183</v>
      </c>
      <c r="N39" s="19">
        <f>xAREA!N39/xAREA!N$66*100</f>
        <v>1.7211504059446814</v>
      </c>
      <c r="O39" s="19">
        <f>xAREA!O39/xAREA!O$66*100</f>
        <v>3.4180361828476733</v>
      </c>
      <c r="P39" s="19">
        <f>xAREA!P39/xAREA!P$66*100</f>
        <v>1.2527130553711063</v>
      </c>
      <c r="Q39" s="19">
        <f>xAREA!Q39/xAREA!Q$66*100</f>
        <v>7.0862581796549682</v>
      </c>
      <c r="R39" s="19">
        <f>xAREA!R39/xAREA!R$66*100</f>
        <v>9.5238095238095255</v>
      </c>
      <c r="S39" s="19">
        <f>xAREA!S39/xAREA!S$66*100</f>
        <v>7.6045627376425866</v>
      </c>
      <c r="T39" s="19"/>
      <c r="U39" s="19">
        <f>xAREA!U39/xAREA!U$66*100</f>
        <v>1.9289147209831552</v>
      </c>
      <c r="V39" s="19">
        <f>xAREA!V39/xAREA!V$66*100</f>
        <v>3.6199095022624439</v>
      </c>
      <c r="W39" s="19">
        <f>xAREA!W39/xAREA!W$66*100</f>
        <v>1.8425633368256928</v>
      </c>
      <c r="X39" s="19">
        <f>xAREA!X39/xAREA!X$66*100</f>
        <v>2.2108462146317396</v>
      </c>
      <c r="Y39" s="19">
        <f>xAREA!Y39/xAREA!Y$66*100</f>
        <v>8.4033613445378155</v>
      </c>
      <c r="Z39" s="19">
        <f>xAREA!Z39/xAREA!Z$66*100</f>
        <v>6.6763815715726942</v>
      </c>
      <c r="AA39" s="17">
        <f>xAREA!AA39/xAREA!AA$66*100</f>
        <v>9.1954022988505741</v>
      </c>
      <c r="AB39" s="17">
        <f>xAREA!AB39/xAREA!AB$66*100</f>
        <v>9.0452261306532673</v>
      </c>
      <c r="AC39" s="17">
        <f>xAREA!AC39/xAREA!AC$66*100</f>
        <v>5.7324840764331215</v>
      </c>
      <c r="AD39" s="17">
        <f>xAREA!AD39/xAREA!AD$66*100</f>
        <v>12.209302325581394</v>
      </c>
      <c r="AE39" s="17"/>
      <c r="AF39" s="17">
        <f>xAREA!AF39/xAREA!AF$66*100</f>
        <v>6</v>
      </c>
      <c r="AG39" s="17">
        <f>xAREA!AG39/xAREA!AG$66*100</f>
        <v>3.3783783783783785</v>
      </c>
      <c r="AH39" s="17">
        <f>xAREA!AH39/xAREA!AH$66*100</f>
        <v>8.2474226804123703</v>
      </c>
      <c r="AI39" s="17">
        <f>xAREA!AI39/xAREA!AI$66*100</f>
        <v>5.5172413793103452</v>
      </c>
      <c r="AJ39" s="17"/>
      <c r="AK39" s="17"/>
      <c r="AL39" s="17">
        <f>xAREA!AL39/xAREA!AL$66*100</f>
        <v>8.6538461538461533</v>
      </c>
      <c r="AM39" s="17">
        <f>xAREA!AM39/xAREA!AM$66*100</f>
        <v>2.3923444976076556</v>
      </c>
      <c r="AN39" s="17"/>
      <c r="AO39" s="17">
        <f>xAREA!AO39/xAREA!AO$66*100</f>
        <v>3.9772727272727271</v>
      </c>
      <c r="AP39" s="17">
        <f>xAREA!AP39/xAREA!AP$66*100</f>
        <v>0.75757575757575757</v>
      </c>
      <c r="AQ39" s="17">
        <f>xAREA!AQ39/xAREA!AQ$66*100</f>
        <v>2.5280898876404492</v>
      </c>
      <c r="AR39" s="17">
        <f>xAREA!AR39/xAREA!AR$66*100</f>
        <v>1.7241379310344827</v>
      </c>
      <c r="AS39" s="17">
        <f>xAREA!AS39/xAREA!AS$66*100</f>
        <v>0.79575596816976124</v>
      </c>
      <c r="AT39" s="17">
        <f>xAREA!AT39/xAREA!AT$66*100</f>
        <v>6.1224489795918364</v>
      </c>
      <c r="AU39" s="17">
        <f>xAREA!AU39/xAREA!AU$66*100</f>
        <v>3.103448275862069</v>
      </c>
      <c r="AV39" s="17"/>
      <c r="AW39" s="17">
        <f>xAREA!AW39/xAREA!AW$66*100</f>
        <v>6.0975609756097562</v>
      </c>
      <c r="AX39" s="17">
        <f>xAREA!AX39/xAREA!AX$66*100</f>
        <v>9.6590909090909083</v>
      </c>
      <c r="AY39" s="17">
        <f>xAREA!AY39/xAREA!AY$66*100</f>
        <v>7.6388888888888893</v>
      </c>
      <c r="AZ39" s="17">
        <f>xAREA!AZ39/xAREA!AZ$66*100</f>
        <v>8.1395348837209305</v>
      </c>
      <c r="BA39" s="75">
        <v>4.5005114217524715</v>
      </c>
      <c r="BB39" s="17">
        <f>xAREA!BA39/xAREA!BA$66*100</f>
        <v>2.1582733812949639</v>
      </c>
      <c r="BC39" s="17">
        <f>xAREA!BB39/xAREA!BB$66*100</f>
        <v>5.1063829787234036</v>
      </c>
      <c r="BD39" s="75">
        <v>3.404237412947885</v>
      </c>
      <c r="BE39" s="75">
        <v>1.1007880010419817</v>
      </c>
      <c r="BF39" s="17">
        <f>xAREA!BC39/xAREA!BC$66*100</f>
        <v>5.019305019305019</v>
      </c>
      <c r="BG39" s="17">
        <f>xAREA!BD39/xAREA!BD$66*100</f>
        <v>2.4242424242424243</v>
      </c>
      <c r="BH39" s="17">
        <f>xAREA!BE39/xAREA!BE$66*100</f>
        <v>4.1958041958041958</v>
      </c>
      <c r="BI39" s="17">
        <f>xAREA!BF39/xAREA!BF$66*100</f>
        <v>0.43478260869565216</v>
      </c>
      <c r="BJ39" s="17">
        <f>xAREA!BG39/xAREA!BG$66*100</f>
        <v>6.091370558375635</v>
      </c>
      <c r="BK39" s="17">
        <f>xAREA!BH39/xAREA!BH$66*100</f>
        <v>0.30674846625766872</v>
      </c>
      <c r="BL39" s="75">
        <v>6.5155692721971814</v>
      </c>
      <c r="BM39" s="17">
        <f>xAREA!BI39/xAREA!BI$66*100</f>
        <v>3.286384976525822</v>
      </c>
      <c r="BN39" s="17">
        <f>xAREA!BJ39/xAREA!BJ$66*100</f>
        <v>2.0161290322580645</v>
      </c>
      <c r="BO39" s="17">
        <f>xAREA!BK39/xAREA!BK$66*100</f>
        <v>2.3622047244094486</v>
      </c>
      <c r="BP39" s="17">
        <f>xAREA!BL39/xAREA!BL$66*100</f>
        <v>5.3921568627450984</v>
      </c>
      <c r="BQ39" s="65">
        <f>xAREA!BM39/xAREA!BM$66*100</f>
        <v>1</v>
      </c>
      <c r="BR39" s="65">
        <f>xAREA!BN39/xAREA!BN$66*100</f>
        <v>0</v>
      </c>
      <c r="BS39" s="65">
        <f>xAREA!BO39/xAREA!BO$66*100</f>
        <v>0</v>
      </c>
      <c r="BT39" s="65">
        <f>xAREA!BP39/xAREA!BP$66*100</f>
        <v>6.7484662576687118</v>
      </c>
      <c r="BU39" s="65">
        <f>xAREA!BQ39/xAREA!BQ$66*100</f>
        <v>6.0606060606060606</v>
      </c>
      <c r="BV39" s="65">
        <f>xAREA!BR39/xAREA!BR$66*100</f>
        <v>1.8518518518518516</v>
      </c>
      <c r="BW39" s="65">
        <f>xAREA!BS39/xAREA!BS$66*100</f>
        <v>0</v>
      </c>
      <c r="BX39" s="65">
        <f>xAREA!BT39/xAREA!BT$66*100</f>
        <v>0</v>
      </c>
      <c r="BY39" s="65">
        <f>xAREA!BU39/xAREA!BU$66*100</f>
        <v>0</v>
      </c>
      <c r="BZ39" s="65">
        <f>xAREA!BV39/xAREA!BV$66*100</f>
        <v>0</v>
      </c>
      <c r="CA39" s="65">
        <f>xAREA!BW39/xAREA!BW$66*100</f>
        <v>0</v>
      </c>
      <c r="CB39" s="65">
        <f>xAREA!BX39/xAREA!BX$66*100</f>
        <v>0</v>
      </c>
      <c r="CC39" s="10">
        <f>xAREA!BY39/xAREA!BY$66*100</f>
        <v>0</v>
      </c>
      <c r="CD39" s="10">
        <f>xAREA!BZ39/xAREA!BZ$66*100</f>
        <v>0</v>
      </c>
      <c r="CE39" s="10"/>
      <c r="CF39" s="6"/>
      <c r="CG39" s="12"/>
      <c r="CH39" s="12"/>
      <c r="CI39" s="12">
        <v>2.8367498716575219</v>
      </c>
      <c r="CJ39" s="12">
        <v>8.1637427161096223</v>
      </c>
      <c r="CK39" s="12">
        <v>6.7700413506862223</v>
      </c>
      <c r="CL39" s="12">
        <v>1.7643386942792099</v>
      </c>
      <c r="CM39" s="12">
        <v>1.5080741176605468</v>
      </c>
      <c r="CN39" s="12">
        <v>7.7659100154330396</v>
      </c>
      <c r="CO39" s="12">
        <v>1.4896351746925098</v>
      </c>
      <c r="CP39" s="12">
        <v>2.8217021812671956</v>
      </c>
      <c r="CQ39" s="12">
        <v>2.792899585623501</v>
      </c>
      <c r="CR39" s="12">
        <v>4.5945740308206622</v>
      </c>
      <c r="CS39" s="12">
        <v>3.8629530356731707</v>
      </c>
      <c r="CT39" s="12">
        <v>3.4174159468785903</v>
      </c>
      <c r="CU39" s="12">
        <v>0</v>
      </c>
      <c r="CV39" s="12">
        <v>3.2593272519994096</v>
      </c>
      <c r="CW39" s="12">
        <v>0</v>
      </c>
      <c r="CX39" s="6"/>
      <c r="CY39" s="34">
        <f t="shared" si="4"/>
        <v>35</v>
      </c>
      <c r="CZ39" s="45">
        <f t="shared" si="5"/>
        <v>3.01590705737503</v>
      </c>
      <c r="DA39" s="25">
        <f t="shared" si="6"/>
        <v>2.8367498716575219</v>
      </c>
      <c r="DB39" s="25">
        <f t="shared" si="7"/>
        <v>2.8217021812671956</v>
      </c>
      <c r="DC39" s="25">
        <f t="shared" si="8"/>
        <v>3.2593272519994096</v>
      </c>
      <c r="DD39" s="26">
        <f t="shared" si="9"/>
        <v>0</v>
      </c>
      <c r="DG39" s="7">
        <f t="shared" si="11"/>
        <v>13.259327251999409</v>
      </c>
      <c r="DH39" s="7">
        <f t="shared" si="12"/>
        <v>22.821702181267195</v>
      </c>
      <c r="DI39" s="7">
        <f t="shared" si="13"/>
        <v>32.836749871657524</v>
      </c>
    </row>
    <row r="40" spans="1:127">
      <c r="A40">
        <v>36</v>
      </c>
      <c r="M40" s="19">
        <f>xAREA!M40/xAREA!M$66*100</f>
        <v>1.4778325123152709</v>
      </c>
      <c r="N40" s="19">
        <f>xAREA!N40/xAREA!N$66*100</f>
        <v>1.6047887711572864</v>
      </c>
      <c r="O40" s="19">
        <f>xAREA!O40/xAREA!O$66*100</f>
        <v>6.8544860286332456</v>
      </c>
      <c r="P40" s="19">
        <f>xAREA!P40/xAREA!P$66*100</f>
        <v>1.8790695830566595</v>
      </c>
      <c r="Q40" s="19">
        <f>xAREA!Q40/xAREA!Q$66*100</f>
        <v>9.3991671624033302</v>
      </c>
      <c r="R40" s="19">
        <f>xAREA!R40/xAREA!R$66*100</f>
        <v>13.888888888888893</v>
      </c>
      <c r="S40" s="19">
        <f>xAREA!S40/xAREA!S$66*100</f>
        <v>9.1254752851711043</v>
      </c>
      <c r="T40" s="19"/>
      <c r="U40" s="19">
        <f>xAREA!U40/xAREA!U$66*100</f>
        <v>1.7985067859625792</v>
      </c>
      <c r="V40" s="19">
        <f>xAREA!V40/xAREA!V$66*100</f>
        <v>2.2624434389140271</v>
      </c>
      <c r="W40" s="19">
        <f>xAREA!W40/xAREA!W$66*100</f>
        <v>1.7179933507676319</v>
      </c>
      <c r="X40" s="19">
        <f>xAREA!X40/xAREA!X$66*100</f>
        <v>1.6581346609738046</v>
      </c>
      <c r="Y40" s="19">
        <f>xAREA!Y40/xAREA!Y$66*100</f>
        <v>9.2436974789915975</v>
      </c>
      <c r="Z40" s="19">
        <f>xAREA!Z40/xAREA!Z$66*100</f>
        <v>9.3375182154467016</v>
      </c>
      <c r="AA40" s="17">
        <f>xAREA!AA40/xAREA!AA$66*100</f>
        <v>5.1724137931034484</v>
      </c>
      <c r="AB40" s="17">
        <f>xAREA!AB40/xAREA!AB$66*100</f>
        <v>10.050251256281408</v>
      </c>
      <c r="AC40" s="17">
        <f>xAREA!AC40/xAREA!AC$66*100</f>
        <v>7.6433121019108281</v>
      </c>
      <c r="AD40" s="17">
        <f>xAREA!AD40/xAREA!AD$66*100</f>
        <v>12.209302325581394</v>
      </c>
      <c r="AE40" s="17"/>
      <c r="AF40" s="17">
        <f>xAREA!AF40/xAREA!AF$66*100</f>
        <v>7.0000000000000009</v>
      </c>
      <c r="AG40" s="17">
        <f>xAREA!AG40/xAREA!AG$66*100</f>
        <v>4.7297297297297298</v>
      </c>
      <c r="AH40" s="17">
        <f>xAREA!AH40/xAREA!AH$66*100</f>
        <v>11.340206185567011</v>
      </c>
      <c r="AI40" s="17">
        <f>xAREA!AI40/xAREA!AI$66*100</f>
        <v>6.2068965517241379</v>
      </c>
      <c r="AJ40" s="17"/>
      <c r="AK40" s="17"/>
      <c r="AL40" s="17">
        <f>xAREA!AL40/xAREA!AL$66*100</f>
        <v>15.384615384615385</v>
      </c>
      <c r="AM40" s="17">
        <f>xAREA!AM40/xAREA!AM$66*100</f>
        <v>1.4354066985645932</v>
      </c>
      <c r="AN40" s="17"/>
      <c r="AO40" s="17">
        <f>xAREA!AO40/xAREA!AO$66*100</f>
        <v>5.6818181818181817</v>
      </c>
      <c r="AP40" s="17">
        <f>xAREA!AP40/xAREA!AP$66*100</f>
        <v>2.6515151515151514</v>
      </c>
      <c r="AQ40" s="17">
        <f>xAREA!AQ40/xAREA!AQ$66*100</f>
        <v>0.84269662921348309</v>
      </c>
      <c r="AR40" s="17">
        <f>xAREA!AR40/xAREA!AR$66*100</f>
        <v>1.4367816091954022</v>
      </c>
      <c r="AS40" s="17">
        <f>xAREA!AS40/xAREA!AS$66*100</f>
        <v>0.2652519893899204</v>
      </c>
      <c r="AT40" s="17">
        <f>xAREA!AT40/xAREA!AT$66*100</f>
        <v>3.6734693877551026</v>
      </c>
      <c r="AU40" s="17">
        <f>xAREA!AU40/xAREA!AU$66*100</f>
        <v>0.68965517241379315</v>
      </c>
      <c r="AV40" s="17"/>
      <c r="AW40" s="17">
        <f>xAREA!AW40/xAREA!AW$66*100</f>
        <v>2.0325203252032518</v>
      </c>
      <c r="AX40" s="17">
        <f>xAREA!AX40/xAREA!AX$66*100</f>
        <v>5.6818181818181817</v>
      </c>
      <c r="AY40" s="17">
        <f>xAREA!AY40/xAREA!AY$66*100</f>
        <v>10.416666666666668</v>
      </c>
      <c r="AZ40" s="17">
        <f>xAREA!AZ40/xAREA!AZ$66*100</f>
        <v>5.8139534883720927</v>
      </c>
      <c r="BA40" s="75">
        <v>3.0003409478349812</v>
      </c>
      <c r="BB40" s="17">
        <f>xAREA!BA40/xAREA!BA$66*100</f>
        <v>1.4388489208633095</v>
      </c>
      <c r="BC40" s="17">
        <f>xAREA!BB40/xAREA!BB$66*100</f>
        <v>2.9787234042553195</v>
      </c>
      <c r="BD40" s="75">
        <v>3.1914361293160427</v>
      </c>
      <c r="BE40" s="75">
        <v>1.1574971653016921</v>
      </c>
      <c r="BF40" s="17">
        <f>xAREA!BC40/xAREA!BC$66*100</f>
        <v>4.2471042471042466</v>
      </c>
      <c r="BG40" s="17">
        <f>xAREA!BD40/xAREA!BD$66*100</f>
        <v>0.30303030303030304</v>
      </c>
      <c r="BH40" s="17">
        <f>xAREA!BE40/xAREA!BE$66*100</f>
        <v>3.1468531468531471</v>
      </c>
      <c r="BI40" s="17">
        <f>xAREA!BF40/xAREA!BF$66*100</f>
        <v>0</v>
      </c>
      <c r="BJ40" s="17">
        <f>xAREA!BG40/xAREA!BG$66*100</f>
        <v>7.1065989847715745</v>
      </c>
      <c r="BK40" s="17">
        <f>xAREA!BH40/xAREA!BH$66*100</f>
        <v>0.61349693251533743</v>
      </c>
      <c r="BL40" s="75">
        <v>5.9085118784188193</v>
      </c>
      <c r="BM40" s="17">
        <f>xAREA!BI40/xAREA!BI$66*100</f>
        <v>1.4084507042253522</v>
      </c>
      <c r="BN40" s="17">
        <f>xAREA!BJ40/xAREA!BJ$66*100</f>
        <v>2.82258064516129</v>
      </c>
      <c r="BO40" s="17">
        <f>xAREA!BK40/xAREA!BK$66*100</f>
        <v>1.5748031496062991</v>
      </c>
      <c r="BP40" s="17">
        <f>xAREA!BL40/xAREA!BL$66*100</f>
        <v>2.4509803921568629</v>
      </c>
      <c r="BQ40" s="65">
        <f>xAREA!BM40/xAREA!BM$66*100</f>
        <v>0</v>
      </c>
      <c r="BR40" s="65">
        <f>xAREA!BN40/xAREA!BN$66*100</f>
        <v>0</v>
      </c>
      <c r="BS40" s="65">
        <f>xAREA!BO40/xAREA!BO$66*100</f>
        <v>0</v>
      </c>
      <c r="BT40" s="65">
        <f>xAREA!BP40/xAREA!BP$66*100</f>
        <v>4.9079754601226995</v>
      </c>
      <c r="BU40" s="65">
        <f>xAREA!BQ40/xAREA!BQ$66*100</f>
        <v>3.7878787878787881</v>
      </c>
      <c r="BV40" s="65">
        <f>xAREA!BR40/xAREA!BR$66*100</f>
        <v>1.8518518518518516</v>
      </c>
      <c r="BW40" s="65">
        <f>xAREA!BS40/xAREA!BS$66*100</f>
        <v>0</v>
      </c>
      <c r="BX40" s="65">
        <f>xAREA!BT40/xAREA!BT$66*100</f>
        <v>0</v>
      </c>
      <c r="BY40" s="65">
        <f>xAREA!BU40/xAREA!BU$66*100</f>
        <v>0</v>
      </c>
      <c r="BZ40" s="65">
        <f>xAREA!BV40/xAREA!BV$66*100</f>
        <v>0</v>
      </c>
      <c r="CA40" s="65">
        <f>xAREA!BW40/xAREA!BW$66*100</f>
        <v>0</v>
      </c>
      <c r="CB40" s="65">
        <f>xAREA!BX40/xAREA!BX$66*100</f>
        <v>0.82644628099173556</v>
      </c>
      <c r="CC40" s="10">
        <f>xAREA!BY40/xAREA!BY$66*100</f>
        <v>0</v>
      </c>
      <c r="CD40" s="10">
        <f>xAREA!BZ40/xAREA!BZ$66*100</f>
        <v>0</v>
      </c>
      <c r="CE40" s="10"/>
      <c r="CF40" s="6"/>
      <c r="CG40" s="12"/>
      <c r="CH40" s="12"/>
      <c r="CI40" s="12">
        <v>3.4505735913511328</v>
      </c>
      <c r="CJ40" s="12">
        <v>8.7464876551662787</v>
      </c>
      <c r="CK40" s="12">
        <v>7.602368564698172</v>
      </c>
      <c r="CL40" s="12">
        <v>1.6229712858926342</v>
      </c>
      <c r="CM40" s="12">
        <v>0.68169914108166485</v>
      </c>
      <c r="CN40" s="12">
        <v>4.8212784525500458</v>
      </c>
      <c r="CO40" s="12">
        <v>0.94089979139005386</v>
      </c>
      <c r="CP40" s="12">
        <v>2.6213619514020898</v>
      </c>
      <c r="CQ40" s="12">
        <v>2.3122157020869842</v>
      </c>
      <c r="CR40" s="12">
        <v>3.8820245669103079</v>
      </c>
      <c r="CS40" s="12">
        <v>2.1121039725893014</v>
      </c>
      <c r="CT40" s="12">
        <v>2.7841302612184182</v>
      </c>
      <c r="CU40" s="12">
        <v>0.13774104683195593</v>
      </c>
      <c r="CV40" s="12">
        <v>2.6617090448526373</v>
      </c>
      <c r="CW40" s="12">
        <v>0</v>
      </c>
      <c r="CX40" s="6"/>
      <c r="CY40" s="34">
        <f t="shared" si="4"/>
        <v>36</v>
      </c>
      <c r="CZ40" s="45">
        <f t="shared" si="5"/>
        <v>2.6816495631631661</v>
      </c>
      <c r="DA40" s="25">
        <f t="shared" si="6"/>
        <v>3.4505735913511328</v>
      </c>
      <c r="DB40" s="25">
        <f t="shared" si="7"/>
        <v>2.6213619514020898</v>
      </c>
      <c r="DC40" s="25">
        <f t="shared" si="8"/>
        <v>2.6617090448526373</v>
      </c>
      <c r="DD40" s="26">
        <f t="shared" si="9"/>
        <v>0</v>
      </c>
      <c r="DG40" s="7">
        <f t="shared" si="11"/>
        <v>12.661709044852637</v>
      </c>
      <c r="DH40" s="7">
        <f t="shared" si="12"/>
        <v>22.62136195140209</v>
      </c>
      <c r="DI40" s="7">
        <f t="shared" si="13"/>
        <v>33.45057359135113</v>
      </c>
    </row>
    <row r="41" spans="1:127">
      <c r="A41">
        <v>37</v>
      </c>
      <c r="M41" s="19">
        <f>xAREA!M41/xAREA!M$66*100</f>
        <v>0.49261083743842365</v>
      </c>
      <c r="N41" s="19">
        <f>xAREA!N41/xAREA!N$66*100</f>
        <v>1.9496353378285396</v>
      </c>
      <c r="O41" s="19">
        <f>xAREA!O41/xAREA!O$66*100</f>
        <v>9.0917460755880857</v>
      </c>
      <c r="P41" s="19">
        <f>xAREA!P41/xAREA!P$66*100</f>
        <v>2.5054261107422127</v>
      </c>
      <c r="Q41" s="19">
        <f>xAREA!Q41/xAREA!Q$66*100</f>
        <v>11.279000594883998</v>
      </c>
      <c r="R41" s="19">
        <f>xAREA!R41/xAREA!R$66*100</f>
        <v>10.912698412698415</v>
      </c>
      <c r="S41" s="19">
        <f>xAREA!S41/xAREA!S$66*100</f>
        <v>13.307984790874528</v>
      </c>
      <c r="T41" s="19"/>
      <c r="U41" s="19">
        <f>xAREA!U41/xAREA!U$66*100</f>
        <v>2.1849806331262061</v>
      </c>
      <c r="V41" s="19">
        <f>xAREA!V41/xAREA!V$66*100</f>
        <v>1.3574660633484164</v>
      </c>
      <c r="W41" s="19">
        <f>xAREA!W41/xAREA!W$66*100</f>
        <v>2.0871659915688392</v>
      </c>
      <c r="X41" s="19">
        <f>xAREA!X41/xAREA!X$66*100</f>
        <v>1.6581346609738046</v>
      </c>
      <c r="Y41" s="19">
        <f>xAREA!Y41/xAREA!Y$66*100</f>
        <v>13.445378151260504</v>
      </c>
      <c r="Z41" s="19">
        <f>xAREA!Z41/xAREA!Z$66*100</f>
        <v>11.344019728729963</v>
      </c>
      <c r="AA41" s="17">
        <f>xAREA!AA41/xAREA!AA$66*100</f>
        <v>17.816091954022991</v>
      </c>
      <c r="AB41" s="17">
        <f>xAREA!AB41/xAREA!AB$66*100</f>
        <v>8.0402010050251249</v>
      </c>
      <c r="AC41" s="17">
        <f>xAREA!AC41/xAREA!AC$66*100</f>
        <v>1.2738853503184715</v>
      </c>
      <c r="AD41" s="17">
        <f>xAREA!AD41/xAREA!AD$66*100</f>
        <v>11.627906976744185</v>
      </c>
      <c r="AE41" s="17"/>
      <c r="AF41" s="17">
        <f>xAREA!AF41/xAREA!AF$66*100</f>
        <v>9</v>
      </c>
      <c r="AG41" s="17">
        <f>xAREA!AG41/xAREA!AG$66*100</f>
        <v>2.0270270270270272</v>
      </c>
      <c r="AH41" s="17">
        <f>xAREA!AH41/xAREA!AH$66*100</f>
        <v>13.402061855670103</v>
      </c>
      <c r="AI41" s="17">
        <f>xAREA!AI41/xAREA!AI$66*100</f>
        <v>4.8275862068965516</v>
      </c>
      <c r="AJ41" s="17"/>
      <c r="AK41" s="17"/>
      <c r="AL41" s="17">
        <f>xAREA!AL41/xAREA!AL$66*100</f>
        <v>7.6923076923076925</v>
      </c>
      <c r="AM41" s="17">
        <f>xAREA!AM41/xAREA!AM$66*100</f>
        <v>0.4784688995215311</v>
      </c>
      <c r="AN41" s="17"/>
      <c r="AO41" s="17">
        <f>xAREA!AO41/xAREA!AO$66*100</f>
        <v>3.4090909090909087</v>
      </c>
      <c r="AP41" s="17">
        <f>xAREA!AP41/xAREA!AP$66*100</f>
        <v>0</v>
      </c>
      <c r="AQ41" s="17">
        <f>xAREA!AQ41/xAREA!AQ$66*100</f>
        <v>1.4044943820224718</v>
      </c>
      <c r="AR41" s="17">
        <f>xAREA!AR41/xAREA!AR$66*100</f>
        <v>0</v>
      </c>
      <c r="AS41" s="17">
        <f>xAREA!AS41/xAREA!AS$66*100</f>
        <v>0.2652519893899204</v>
      </c>
      <c r="AT41" s="17">
        <f>xAREA!AT41/xAREA!AT$66*100</f>
        <v>4.8979591836734695</v>
      </c>
      <c r="AU41" s="17">
        <f>xAREA!AU41/xAREA!AU$66*100</f>
        <v>1.0344827586206897</v>
      </c>
      <c r="AV41" s="17"/>
      <c r="AW41" s="17">
        <f>xAREA!AW41/xAREA!AW$66*100</f>
        <v>4.0650406504065035</v>
      </c>
      <c r="AX41" s="17">
        <f>xAREA!AX41/xAREA!AX$66*100</f>
        <v>4.5454545454545459</v>
      </c>
      <c r="AY41" s="17">
        <f>xAREA!AY41/xAREA!AY$66*100</f>
        <v>7.6388888888888893</v>
      </c>
      <c r="AZ41" s="17">
        <f>xAREA!AZ41/xAREA!AZ$66*100</f>
        <v>7.5581395348837201</v>
      </c>
      <c r="BA41" s="75">
        <v>2.4889191953631098</v>
      </c>
      <c r="BB41" s="17">
        <f>xAREA!BA41/xAREA!BA$66*100</f>
        <v>1.4388489208633095</v>
      </c>
      <c r="BC41" s="17">
        <f>xAREA!BB41/xAREA!BB$66*100</f>
        <v>3.8297872340425529</v>
      </c>
      <c r="BD41" s="75">
        <v>1.4893410630513539</v>
      </c>
      <c r="BE41" s="75">
        <v>1.0326600002411435</v>
      </c>
      <c r="BF41" s="17">
        <f>xAREA!BC41/xAREA!BC$66*100</f>
        <v>2.3166023166023164</v>
      </c>
      <c r="BG41" s="17">
        <f>xAREA!BD41/xAREA!BD$66*100</f>
        <v>1.2121212121212122</v>
      </c>
      <c r="BH41" s="17">
        <f>xAREA!BE41/xAREA!BE$66*100</f>
        <v>1.048951048951049</v>
      </c>
      <c r="BI41" s="17">
        <f>xAREA!BF41/xAREA!BF$66*100</f>
        <v>0</v>
      </c>
      <c r="BJ41" s="17">
        <f>xAREA!BG41/xAREA!BG$66*100</f>
        <v>6.5989847715736047</v>
      </c>
      <c r="BK41" s="17">
        <f>xAREA!BH41/xAREA!BH$66*100</f>
        <v>0</v>
      </c>
      <c r="BL41" s="75">
        <v>5.0182075737260954</v>
      </c>
      <c r="BM41" s="17">
        <f>xAREA!BI41/xAREA!BI$66*100</f>
        <v>2.3474178403755865</v>
      </c>
      <c r="BN41" s="17">
        <f>xAREA!BJ41/xAREA!BJ$66*100</f>
        <v>1.6129032258064515</v>
      </c>
      <c r="BO41" s="17">
        <f>xAREA!BK41/xAREA!BK$66*100</f>
        <v>1.9685039370078741</v>
      </c>
      <c r="BP41" s="17">
        <f>xAREA!BL41/xAREA!BL$66*100</f>
        <v>3.4313725490196081</v>
      </c>
      <c r="BQ41" s="65">
        <f>xAREA!BM41/xAREA!BM$66*100</f>
        <v>0</v>
      </c>
      <c r="BR41" s="65">
        <f>xAREA!BN41/xAREA!BN$66*100</f>
        <v>0</v>
      </c>
      <c r="BS41" s="65">
        <f>xAREA!BO41/xAREA!BO$66*100</f>
        <v>0</v>
      </c>
      <c r="BT41" s="65">
        <f>xAREA!BP41/xAREA!BP$66*100</f>
        <v>1.8404907975460123</v>
      </c>
      <c r="BU41" s="65">
        <f>xAREA!BQ41/xAREA!BQ$66*100</f>
        <v>3.7878787878787881</v>
      </c>
      <c r="BV41" s="65">
        <f>xAREA!BR41/xAREA!BR$66*100</f>
        <v>0</v>
      </c>
      <c r="BW41" s="65">
        <f>xAREA!BS41/xAREA!BS$66*100</f>
        <v>0</v>
      </c>
      <c r="BX41" s="65">
        <f>xAREA!BT41/xAREA!BT$66*100</f>
        <v>0</v>
      </c>
      <c r="BY41" s="65">
        <f>xAREA!BU41/xAREA!BU$66*100</f>
        <v>0</v>
      </c>
      <c r="BZ41" s="65">
        <f>xAREA!BV41/xAREA!BV$66*100</f>
        <v>0</v>
      </c>
      <c r="CA41" s="65">
        <f>xAREA!BW41/xAREA!BW$66*100</f>
        <v>0.79365079365079361</v>
      </c>
      <c r="CB41" s="65">
        <f>xAREA!BX41/xAREA!BX$66*100</f>
        <v>0</v>
      </c>
      <c r="CC41" s="10">
        <f>xAREA!BY41/xAREA!BY$66*100</f>
        <v>0</v>
      </c>
      <c r="CD41" s="10">
        <f>xAREA!BZ41/xAREA!BZ$66*100</f>
        <v>0</v>
      </c>
      <c r="CE41" s="10"/>
      <c r="CF41" s="6"/>
      <c r="CG41" s="12"/>
      <c r="CH41" s="12"/>
      <c r="CI41" s="12">
        <v>4.0089804577458086</v>
      </c>
      <c r="CJ41" s="12">
        <v>7.2287616177203731</v>
      </c>
      <c r="CK41" s="12">
        <v>6.2204231043803357</v>
      </c>
      <c r="CL41" s="12">
        <v>0.79863406036571916</v>
      </c>
      <c r="CM41" s="12">
        <v>0.64457059401705508</v>
      </c>
      <c r="CN41" s="12">
        <v>5.4736212483208817</v>
      </c>
      <c r="CO41" s="12">
        <v>0.68311998984654854</v>
      </c>
      <c r="CP41" s="12">
        <v>2.0799933625441733</v>
      </c>
      <c r="CQ41" s="12">
        <v>1.7021653016039819</v>
      </c>
      <c r="CR41" s="12">
        <v>3.2347411111683626</v>
      </c>
      <c r="CS41" s="12">
        <v>2.6501892673612586</v>
      </c>
      <c r="CT41" s="12">
        <v>2.1731174155838171</v>
      </c>
      <c r="CU41" s="12">
        <v>0.13227513227513227</v>
      </c>
      <c r="CV41" s="12">
        <v>2.0787086289340082</v>
      </c>
      <c r="CW41" s="12">
        <v>0</v>
      </c>
      <c r="CX41" s="6"/>
      <c r="CY41" s="34">
        <f t="shared" si="4"/>
        <v>37</v>
      </c>
      <c r="CZ41" s="45">
        <f t="shared" si="5"/>
        <v>2.1785636497670176</v>
      </c>
      <c r="DA41" s="25">
        <f t="shared" si="6"/>
        <v>4.0089804577458086</v>
      </c>
      <c r="DB41" s="25">
        <f t="shared" si="7"/>
        <v>2.0799933625441733</v>
      </c>
      <c r="DC41" s="25">
        <f t="shared" si="8"/>
        <v>2.0787086289340082</v>
      </c>
      <c r="DD41" s="26">
        <f t="shared" si="9"/>
        <v>0</v>
      </c>
      <c r="DG41" s="7">
        <f t="shared" si="11"/>
        <v>12.078708628934008</v>
      </c>
      <c r="DH41" s="7">
        <f t="shared" si="12"/>
        <v>22.079993362544172</v>
      </c>
      <c r="DI41" s="7">
        <f t="shared" si="13"/>
        <v>34.008980457745807</v>
      </c>
    </row>
    <row r="42" spans="1:127">
      <c r="A42">
        <v>38</v>
      </c>
      <c r="M42" s="19">
        <f>xAREA!M42/xAREA!M$66*100</f>
        <v>0</v>
      </c>
      <c r="N42" s="19">
        <f>xAREA!N42/xAREA!N$66*100</f>
        <v>2.0767854685564879</v>
      </c>
      <c r="O42" s="19">
        <f>xAREA!O42/xAREA!O$66*100</f>
        <v>10.910095290705703</v>
      </c>
      <c r="P42" s="19">
        <f>xAREA!P42/xAREA!P$66*100</f>
        <v>3.1317826384277661</v>
      </c>
      <c r="Q42" s="19">
        <f>xAREA!Q42/xAREA!Q$66*100</f>
        <v>13.158834027364662</v>
      </c>
      <c r="R42" s="19">
        <f>xAREA!R42/xAREA!R$66*100</f>
        <v>9.9206349206349227</v>
      </c>
      <c r="S42" s="19">
        <f>xAREA!S42/xAREA!S$66*100</f>
        <v>10.456273764258556</v>
      </c>
      <c r="T42" s="19"/>
      <c r="U42" s="19">
        <f>xAREA!U42/xAREA!U$66*100</f>
        <v>2.32747937006922</v>
      </c>
      <c r="V42" s="19">
        <f>xAREA!V42/xAREA!V$66*100</f>
        <v>0.45248868778280549</v>
      </c>
      <c r="W42" s="19">
        <f>xAREA!W42/xAREA!W$66*100</f>
        <v>2.2232855127581117</v>
      </c>
      <c r="X42" s="19">
        <f>xAREA!X42/xAREA!X$66*100</f>
        <v>1.1054231073158698</v>
      </c>
      <c r="Y42" s="19">
        <f>xAREA!Y42/xAREA!Y$66*100</f>
        <v>11.76470588235294</v>
      </c>
      <c r="Z42" s="19">
        <f>xAREA!Z42/xAREA!Z$66*100</f>
        <v>14.168815155251657</v>
      </c>
      <c r="AA42" s="17">
        <f>xAREA!AA42/xAREA!AA$66*100</f>
        <v>13.218390804597702</v>
      </c>
      <c r="AB42" s="17">
        <f>xAREA!AB42/xAREA!AB$66*100</f>
        <v>5.025125628140704</v>
      </c>
      <c r="AC42" s="17">
        <f>xAREA!AC42/xAREA!AC$66*100</f>
        <v>3.1847133757961785</v>
      </c>
      <c r="AD42" s="17">
        <f>xAREA!AD42/xAREA!AD$66*100</f>
        <v>8.1395348837209305</v>
      </c>
      <c r="AE42" s="17"/>
      <c r="AF42" s="17">
        <f>xAREA!AF42/xAREA!AF$66*100</f>
        <v>8</v>
      </c>
      <c r="AG42" s="17">
        <f>xAREA!AG42/xAREA!AG$66*100</f>
        <v>4.0540540540540544</v>
      </c>
      <c r="AH42" s="17">
        <f>xAREA!AH42/xAREA!AH$66*100</f>
        <v>16.494845360824741</v>
      </c>
      <c r="AI42" s="17">
        <f>xAREA!AI42/xAREA!AI$66*100</f>
        <v>2.7586206896551726</v>
      </c>
      <c r="AJ42" s="17"/>
      <c r="AK42" s="17"/>
      <c r="AL42" s="17">
        <f>xAREA!AL42/xAREA!AL$66*100</f>
        <v>9.6153846153846168</v>
      </c>
      <c r="AM42" s="17">
        <f>xAREA!AM42/xAREA!AM$66*100</f>
        <v>0</v>
      </c>
      <c r="AN42" s="17"/>
      <c r="AO42" s="17">
        <f>xAREA!AO42/xAREA!AO$66*100</f>
        <v>2.8409090909090908</v>
      </c>
      <c r="AP42" s="17">
        <f>xAREA!AP42/xAREA!AP$66*100</f>
        <v>1.1363636363636365</v>
      </c>
      <c r="AQ42" s="17">
        <f>xAREA!AQ42/xAREA!AQ$66*100</f>
        <v>0.2808988764044944</v>
      </c>
      <c r="AR42" s="17">
        <f>xAREA!AR42/xAREA!AR$66*100</f>
        <v>0.86206896551724133</v>
      </c>
      <c r="AS42" s="17">
        <f>xAREA!AS42/xAREA!AS$66*100</f>
        <v>0.2652519893899204</v>
      </c>
      <c r="AT42" s="17">
        <f>xAREA!AT42/xAREA!AT$66*100</f>
        <v>5.7142857142857144</v>
      </c>
      <c r="AU42" s="17">
        <f>xAREA!AU42/xAREA!AU$66*100</f>
        <v>0</v>
      </c>
      <c r="AV42" s="17"/>
      <c r="AW42" s="17">
        <f>xAREA!AW42/xAREA!AW$66*100</f>
        <v>2.0325203252032518</v>
      </c>
      <c r="AX42" s="17">
        <f>xAREA!AX42/xAREA!AX$66*100</f>
        <v>2.2727272727272729</v>
      </c>
      <c r="AY42" s="17">
        <f>xAREA!AY42/xAREA!AY$66*100</f>
        <v>7.6388888888888893</v>
      </c>
      <c r="AZ42" s="17">
        <f>xAREA!AZ42/xAREA!AZ$66*100</f>
        <v>4.6511627906976747</v>
      </c>
      <c r="BA42" s="75">
        <v>2.0115922263893622</v>
      </c>
      <c r="BB42" s="17">
        <f>xAREA!BA42/xAREA!BA$66*100</f>
        <v>0.35971223021582738</v>
      </c>
      <c r="BC42" s="17">
        <f>xAREA!BB42/xAREA!BB$66*100</f>
        <v>2.1276595744680851</v>
      </c>
      <c r="BD42" s="75">
        <v>0.63830929005851211</v>
      </c>
      <c r="BE42" s="75">
        <v>0.85110353885651768</v>
      </c>
      <c r="BF42" s="17">
        <f>xAREA!BC42/xAREA!BC$66*100</f>
        <v>2.3166023166023164</v>
      </c>
      <c r="BG42" s="17">
        <f>xAREA!BD42/xAREA!BD$66*100</f>
        <v>0.30303030303030304</v>
      </c>
      <c r="BH42" s="17">
        <f>xAREA!BE42/xAREA!BE$66*100</f>
        <v>2.0979020979020979</v>
      </c>
      <c r="BI42" s="17">
        <f>xAREA!BF42/xAREA!BF$66*100</f>
        <v>0</v>
      </c>
      <c r="BJ42" s="17">
        <f>xAREA!BG42/xAREA!BG$66*100</f>
        <v>5.5837563451776653</v>
      </c>
      <c r="BK42" s="17">
        <f>xAREA!BH42/xAREA!BH$66*100</f>
        <v>0</v>
      </c>
      <c r="BL42" s="75">
        <v>3.8850614259215175</v>
      </c>
      <c r="BM42" s="17">
        <f>xAREA!BI42/xAREA!BI$66*100</f>
        <v>2.3474178403755865</v>
      </c>
      <c r="BN42" s="17">
        <f>xAREA!BJ42/xAREA!BJ$66*100</f>
        <v>2.0161290322580645</v>
      </c>
      <c r="BO42" s="17">
        <f>xAREA!BK42/xAREA!BK$66*100</f>
        <v>0.78740157480314954</v>
      </c>
      <c r="BP42" s="17">
        <f>xAREA!BL42/xAREA!BL$66*100</f>
        <v>1.9607843137254901</v>
      </c>
      <c r="BQ42" s="65">
        <f>xAREA!BM42/xAREA!BM$66*100</f>
        <v>0</v>
      </c>
      <c r="BR42" s="65">
        <f>xAREA!BN42/xAREA!BN$66*100</f>
        <v>0</v>
      </c>
      <c r="BS42" s="65">
        <f>xAREA!BO42/xAREA!BO$66*100</f>
        <v>0</v>
      </c>
      <c r="BT42" s="65">
        <f>xAREA!BP42/xAREA!BP$66*100</f>
        <v>3.6809815950920246</v>
      </c>
      <c r="BU42" s="65">
        <f>xAREA!BQ42/xAREA!BQ$66*100</f>
        <v>3.0303030303030303</v>
      </c>
      <c r="BV42" s="65">
        <f>xAREA!BR42/xAREA!BR$66*100</f>
        <v>0</v>
      </c>
      <c r="BW42" s="65">
        <f>xAREA!BS42/xAREA!BS$66*100</f>
        <v>0</v>
      </c>
      <c r="BX42" s="65">
        <f>xAREA!BT42/xAREA!BT$66*100</f>
        <v>0</v>
      </c>
      <c r="BY42" s="65">
        <f>xAREA!BU42/xAREA!BU$66*100</f>
        <v>0</v>
      </c>
      <c r="BZ42" s="65">
        <f>xAREA!BV42/xAREA!BV$66*100</f>
        <v>0</v>
      </c>
      <c r="CA42" s="65">
        <f>xAREA!BW42/xAREA!BW$66*100</f>
        <v>0</v>
      </c>
      <c r="CB42" s="65">
        <f>xAREA!BX42/xAREA!BX$66*100</f>
        <v>0</v>
      </c>
      <c r="CC42" s="10">
        <f>xAREA!BY42/xAREA!BY$66*100</f>
        <v>0</v>
      </c>
      <c r="CD42" s="10">
        <f>xAREA!BZ42/xAREA!BZ$66*100</f>
        <v>0</v>
      </c>
      <c r="CE42" s="10"/>
      <c r="CF42" s="6"/>
      <c r="CG42" s="12"/>
      <c r="CH42" s="12"/>
      <c r="CI42" s="12">
        <v>4.0129275564369946</v>
      </c>
      <c r="CJ42" s="12">
        <v>5.1696492746705003</v>
      </c>
      <c r="CK42" s="12">
        <v>4.9153232764511126</v>
      </c>
      <c r="CL42" s="12">
        <v>0.64992289050451657</v>
      </c>
      <c r="CM42" s="12">
        <v>0.62671071764448261</v>
      </c>
      <c r="CN42" s="12">
        <v>3.3218763981797035</v>
      </c>
      <c r="CO42" s="12">
        <v>0.58637766423461801</v>
      </c>
      <c r="CP42" s="12">
        <v>1.6784235090231898</v>
      </c>
      <c r="CQ42" s="12">
        <v>0.90825047193723418</v>
      </c>
      <c r="CR42" s="12">
        <v>2.4862191473995088</v>
      </c>
      <c r="CS42" s="12">
        <v>1.8376089929632373</v>
      </c>
      <c r="CT42" s="12">
        <v>1.4873065222922639</v>
      </c>
      <c r="CU42" s="12">
        <v>0</v>
      </c>
      <c r="CV42" s="12">
        <v>1.4185041433459031</v>
      </c>
      <c r="CW42" s="12">
        <v>0</v>
      </c>
      <c r="CX42" s="6"/>
      <c r="CY42" s="34">
        <f t="shared" si="4"/>
        <v>38</v>
      </c>
      <c r="CZ42" s="45">
        <f t="shared" si="5"/>
        <v>1.6834270809962342</v>
      </c>
      <c r="DA42" s="25">
        <f t="shared" si="6"/>
        <v>4.0129275564369946</v>
      </c>
      <c r="DB42" s="25">
        <f t="shared" si="7"/>
        <v>1.6784235090231898</v>
      </c>
      <c r="DC42" s="25">
        <f t="shared" si="8"/>
        <v>1.4185041433459031</v>
      </c>
      <c r="DD42" s="26">
        <f t="shared" si="9"/>
        <v>0</v>
      </c>
      <c r="DG42" s="7">
        <f t="shared" si="11"/>
        <v>11.418504143345903</v>
      </c>
      <c r="DH42" s="7">
        <f t="shared" si="12"/>
        <v>21.67842350902319</v>
      </c>
      <c r="DI42" s="7">
        <f t="shared" si="13"/>
        <v>34.012927556436992</v>
      </c>
    </row>
    <row r="43" spans="1:127">
      <c r="A43">
        <v>39</v>
      </c>
      <c r="M43" s="19">
        <f>xAREA!M43/xAREA!M$66*100</f>
        <v>0.49261083743842365</v>
      </c>
      <c r="N43" s="19">
        <f>xAREA!N43/xAREA!N$66*100</f>
        <v>1.7619925691482043</v>
      </c>
      <c r="O43" s="19">
        <f>xAREA!O43/xAREA!O$66*100</f>
        <v>12.728444505823319</v>
      </c>
      <c r="P43" s="19">
        <f>xAREA!P43/xAREA!P$66*100</f>
        <v>2.5054261107422127</v>
      </c>
      <c r="Q43" s="19">
        <f>xAREA!Q43/xAREA!Q$66*100</f>
        <v>9.3991671624033302</v>
      </c>
      <c r="R43" s="19">
        <f>xAREA!R43/xAREA!R$66*100</f>
        <v>7.9365079365079376</v>
      </c>
      <c r="S43" s="19">
        <f>xAREA!S43/xAREA!S$66*100</f>
        <v>9.5057034220532337</v>
      </c>
      <c r="T43" s="19"/>
      <c r="U43" s="19">
        <f>xAREA!U43/xAREA!U$66*100</f>
        <v>1.9746870425466685</v>
      </c>
      <c r="V43" s="19">
        <f>xAREA!V43/xAREA!V$66*100</f>
        <v>0</v>
      </c>
      <c r="W43" s="19">
        <f>xAREA!W43/xAREA!W$66*100</f>
        <v>1.8862865769652775</v>
      </c>
      <c r="X43" s="19">
        <f>xAREA!X43/xAREA!X$66*100</f>
        <v>1.6581346609738046</v>
      </c>
      <c r="Y43" s="19">
        <f>xAREA!Y43/xAREA!Y$66*100</f>
        <v>8.4033613445378155</v>
      </c>
      <c r="Z43" s="19">
        <f>xAREA!Z43/xAREA!Z$66*100</f>
        <v>10.25221387736801</v>
      </c>
      <c r="AA43" s="17">
        <f>xAREA!AA43/xAREA!AA$66*100</f>
        <v>8.6206896551724146</v>
      </c>
      <c r="AB43" s="17">
        <f>xAREA!AB43/xAREA!AB$66*100</f>
        <v>3.5175879396984926</v>
      </c>
      <c r="AC43" s="17">
        <f>xAREA!AC43/xAREA!AC$66*100</f>
        <v>1.910828025477707</v>
      </c>
      <c r="AD43" s="17">
        <f>xAREA!AD43/xAREA!AD$66*100</f>
        <v>6.395348837209303</v>
      </c>
      <c r="AE43" s="17"/>
      <c r="AF43" s="17">
        <f>xAREA!AF43/xAREA!AF$66*100</f>
        <v>7.0000000000000009</v>
      </c>
      <c r="AG43" s="17">
        <f>xAREA!AG43/xAREA!AG$66*100</f>
        <v>2.0270270270270272</v>
      </c>
      <c r="AH43" s="17">
        <f>xAREA!AH43/xAREA!AH$66*100</f>
        <v>6.1855670103092786</v>
      </c>
      <c r="AI43" s="17">
        <f>xAREA!AI43/xAREA!AI$66*100</f>
        <v>2.0689655172413794</v>
      </c>
      <c r="AJ43" s="17"/>
      <c r="AK43" s="17"/>
      <c r="AL43" s="17">
        <f>xAREA!AL43/xAREA!AL$66*100</f>
        <v>9.6153846153846168</v>
      </c>
      <c r="AM43" s="17">
        <f>xAREA!AM43/xAREA!AM$66*100</f>
        <v>0.4784688995215311</v>
      </c>
      <c r="AN43" s="17"/>
      <c r="AO43" s="17">
        <f>xAREA!AO43/xAREA!AO$66*100</f>
        <v>1.1363636363636365</v>
      </c>
      <c r="AP43" s="17">
        <f>xAREA!AP43/xAREA!AP$66*100</f>
        <v>0.75757575757575757</v>
      </c>
      <c r="AQ43" s="17">
        <f>xAREA!AQ43/xAREA!AQ$66*100</f>
        <v>0.2808988764044944</v>
      </c>
      <c r="AR43" s="17">
        <f>xAREA!AR43/xAREA!AR$66*100</f>
        <v>0.86206896551724133</v>
      </c>
      <c r="AS43" s="17">
        <f>xAREA!AS43/xAREA!AS$66*100</f>
        <v>0</v>
      </c>
      <c r="AT43" s="17">
        <f>xAREA!AT43/xAREA!AT$66*100</f>
        <v>1.2244897959183674</v>
      </c>
      <c r="AU43" s="17">
        <f>xAREA!AU43/xAREA!AU$66*100</f>
        <v>0</v>
      </c>
      <c r="AV43" s="17"/>
      <c r="AW43" s="17">
        <f>xAREA!AW43/xAREA!AW$66*100</f>
        <v>1.6260162601626018</v>
      </c>
      <c r="AX43" s="17">
        <f>xAREA!AX43/xAREA!AX$66*100</f>
        <v>3.4090909090909087</v>
      </c>
      <c r="AY43" s="17">
        <f>xAREA!AY43/xAREA!AY$66*100</f>
        <v>8.3333333333333321</v>
      </c>
      <c r="AZ43" s="17">
        <f>xAREA!AZ43/xAREA!AZ$66*100</f>
        <v>6.395348837209303</v>
      </c>
      <c r="BA43" s="75">
        <v>1.9093078758949882</v>
      </c>
      <c r="BB43" s="17">
        <f>xAREA!BA43/xAREA!BA$66*100</f>
        <v>0.71942446043165476</v>
      </c>
      <c r="BC43" s="17">
        <f>xAREA!BB43/xAREA!BB$66*100</f>
        <v>1.2765957446808509</v>
      </c>
      <c r="BD43" s="75">
        <v>0.63829352991900967</v>
      </c>
      <c r="BE43" s="75">
        <v>0.94189696764538033</v>
      </c>
      <c r="BF43" s="17">
        <f>xAREA!BC43/xAREA!BC$66*100</f>
        <v>1.5444015444015444</v>
      </c>
      <c r="BG43" s="17">
        <f>xAREA!BD43/xAREA!BD$66*100</f>
        <v>2.1212121212121215</v>
      </c>
      <c r="BH43" s="17">
        <f>xAREA!BE43/xAREA!BE$66*100</f>
        <v>2.0979020979020979</v>
      </c>
      <c r="BI43" s="17">
        <f>xAREA!BF43/xAREA!BF$66*100</f>
        <v>0</v>
      </c>
      <c r="BJ43" s="17">
        <f>xAREA!BG43/xAREA!BG$66*100</f>
        <v>4.5685279187817258</v>
      </c>
      <c r="BK43" s="17">
        <f>xAREA!BH43/xAREA!BH$66*100</f>
        <v>0.30674846625766872</v>
      </c>
      <c r="BL43" s="75">
        <v>3.0351992857465881</v>
      </c>
      <c r="BM43" s="17">
        <f>xAREA!BI43/xAREA!BI$66*100</f>
        <v>3.286384976525822</v>
      </c>
      <c r="BN43" s="17">
        <f>xAREA!BJ43/xAREA!BJ$66*100</f>
        <v>2.4193548387096775</v>
      </c>
      <c r="BO43" s="17">
        <f>xAREA!BK43/xAREA!BK$66*100</f>
        <v>1.1811023622047243</v>
      </c>
      <c r="BP43" s="17">
        <f>xAREA!BL43/xAREA!BL$66*100</f>
        <v>1.4705882352941175</v>
      </c>
      <c r="BQ43" s="65">
        <f>xAREA!BM43/xAREA!BM$66*100</f>
        <v>0</v>
      </c>
      <c r="BR43" s="65">
        <f>xAREA!BN43/xAREA!BN$66*100</f>
        <v>0</v>
      </c>
      <c r="BS43" s="65">
        <f>xAREA!BO43/xAREA!BO$66*100</f>
        <v>0</v>
      </c>
      <c r="BT43" s="65">
        <f>xAREA!BP43/xAREA!BP$66*100</f>
        <v>3.0674846625766872</v>
      </c>
      <c r="BU43" s="65">
        <f>xAREA!BQ43/xAREA!BQ$66*100</f>
        <v>2.2727272727272729</v>
      </c>
      <c r="BV43" s="65">
        <f>xAREA!BR43/xAREA!BR$66*100</f>
        <v>1.8518518518518516</v>
      </c>
      <c r="BW43" s="65">
        <f>xAREA!BS43/xAREA!BS$66*100</f>
        <v>0</v>
      </c>
      <c r="BX43" s="65">
        <f>xAREA!BT43/xAREA!BT$66*100</f>
        <v>0</v>
      </c>
      <c r="BY43" s="65">
        <f>xAREA!BU43/xAREA!BU$66*100</f>
        <v>0</v>
      </c>
      <c r="BZ43" s="65">
        <f>xAREA!BV43/xAREA!BV$66*100</f>
        <v>0</v>
      </c>
      <c r="CA43" s="65">
        <f>xAREA!BW43/xAREA!BW$66*100</f>
        <v>0.79365079365079361</v>
      </c>
      <c r="CB43" s="65">
        <f>xAREA!BX43/xAREA!BX$66*100</f>
        <v>0</v>
      </c>
      <c r="CC43" s="10">
        <f>xAREA!BY43/xAREA!BY$66*100</f>
        <v>0</v>
      </c>
      <c r="CD43" s="10">
        <f>xAREA!BZ43/xAREA!BZ$66*100</f>
        <v>0</v>
      </c>
      <c r="CE43" s="10"/>
      <c r="CF43" s="6"/>
      <c r="CG43" s="12"/>
      <c r="CH43" s="12"/>
      <c r="CI43" s="12">
        <v>3.3649347410966692</v>
      </c>
      <c r="CJ43" s="12">
        <v>3.7141672287047305</v>
      </c>
      <c r="CK43" s="12">
        <v>3.4374880858881438</v>
      </c>
      <c r="CL43" s="12">
        <v>0.48652419769405897</v>
      </c>
      <c r="CM43" s="12">
        <v>0.21418218153672697</v>
      </c>
      <c r="CN43" s="12">
        <v>4.0227925102622155</v>
      </c>
      <c r="CO43" s="12">
        <v>0.32897366273867917</v>
      </c>
      <c r="CP43" s="12">
        <v>1.1131461988144105</v>
      </c>
      <c r="CQ43" s="12">
        <v>0.84426443943759688</v>
      </c>
      <c r="CR43" s="12">
        <v>2.2797242847156052</v>
      </c>
      <c r="CS43" s="12">
        <v>1.9610481425387656</v>
      </c>
      <c r="CT43" s="12">
        <v>1.3972625639751126</v>
      </c>
      <c r="CU43" s="12">
        <v>0.13227513227513227</v>
      </c>
      <c r="CV43" s="12">
        <v>1.338744603263109</v>
      </c>
      <c r="CW43" s="12">
        <v>0</v>
      </c>
      <c r="CX43" s="6"/>
      <c r="CY43" s="34">
        <f t="shared" si="4"/>
        <v>39</v>
      </c>
      <c r="CZ43" s="45">
        <f t="shared" si="5"/>
        <v>1.3288964894715654</v>
      </c>
      <c r="DA43" s="25">
        <f t="shared" si="6"/>
        <v>3.3649347410966692</v>
      </c>
      <c r="DB43" s="25">
        <f t="shared" si="7"/>
        <v>1.1131461988144105</v>
      </c>
      <c r="DC43" s="25">
        <f t="shared" si="8"/>
        <v>1.338744603263109</v>
      </c>
      <c r="DD43" s="26">
        <f t="shared" si="9"/>
        <v>0</v>
      </c>
      <c r="DG43" s="7">
        <f t="shared" si="11"/>
        <v>11.338744603263109</v>
      </c>
      <c r="DH43" s="7">
        <f t="shared" si="12"/>
        <v>21.113146198814409</v>
      </c>
      <c r="DI43" s="7">
        <f t="shared" si="13"/>
        <v>33.364934741096668</v>
      </c>
      <c r="DW43" s="56"/>
    </row>
    <row r="44" spans="1:127">
      <c r="A44">
        <v>40</v>
      </c>
      <c r="M44" s="19">
        <f>xAREA!M44/xAREA!M$66*100</f>
        <v>0.49261083743842365</v>
      </c>
      <c r="N44" s="19">
        <f>xAREA!N44/xAREA!N$66*100</f>
        <v>1.2483831016925828</v>
      </c>
      <c r="O44" s="19">
        <f>xAREA!O44/xAREA!O$66*100</f>
        <v>9.0917460755880857</v>
      </c>
      <c r="P44" s="19">
        <f>xAREA!P44/xAREA!P$66*100</f>
        <v>1.2527130553711063</v>
      </c>
      <c r="Q44" s="19">
        <f>xAREA!Q44/xAREA!Q$66*100</f>
        <v>7.709696609161214</v>
      </c>
      <c r="R44" s="19">
        <f>xAREA!R44/xAREA!R$66*100</f>
        <v>6.3492063492063506</v>
      </c>
      <c r="S44" s="19">
        <f>xAREA!S44/xAREA!S$66*100</f>
        <v>7.6045627376425866</v>
      </c>
      <c r="T44" s="19"/>
      <c r="U44" s="19">
        <f>xAREA!U44/xAREA!U$66*100</f>
        <v>1.3990785081677686</v>
      </c>
      <c r="V44" s="19">
        <f>xAREA!V44/xAREA!V$66*100</f>
        <v>0.45248868778280549</v>
      </c>
      <c r="W44" s="19">
        <f>xAREA!W44/xAREA!W$66*100</f>
        <v>1.3364462080401267</v>
      </c>
      <c r="X44" s="19">
        <f>xAREA!X44/xAREA!X$66*100</f>
        <v>1.0144705731696273</v>
      </c>
      <c r="Y44" s="19">
        <f>xAREA!Y44/xAREA!Y$66*100</f>
        <v>7.5630252100840334</v>
      </c>
      <c r="Z44" s="19">
        <f>xAREA!Z44/xAREA!Z$66*100</f>
        <v>7.2637596681986345</v>
      </c>
      <c r="AA44" s="17">
        <f>xAREA!AA44/xAREA!AA$66*100</f>
        <v>6.3218390804597711</v>
      </c>
      <c r="AB44" s="17">
        <f>xAREA!AB44/xAREA!AB$66*100</f>
        <v>3.0150753768844218</v>
      </c>
      <c r="AC44" s="17">
        <f>xAREA!AC44/xAREA!AC$66*100</f>
        <v>7.0063694267515926</v>
      </c>
      <c r="AD44" s="17">
        <f>xAREA!AD44/xAREA!AD$66*100</f>
        <v>6.395348837209303</v>
      </c>
      <c r="AE44" s="17"/>
      <c r="AF44" s="17">
        <f>xAREA!AF44/xAREA!AF$66*100</f>
        <v>4</v>
      </c>
      <c r="AG44" s="17">
        <f>xAREA!AG44/xAREA!AG$66*100</f>
        <v>2.7027027027027026</v>
      </c>
      <c r="AH44" s="17">
        <f>xAREA!AH44/xAREA!AH$66*100</f>
        <v>5.1546391752577314</v>
      </c>
      <c r="AI44" s="17">
        <f>xAREA!AI44/xAREA!AI$66*100</f>
        <v>1.3793103448275863</v>
      </c>
      <c r="AJ44" s="17"/>
      <c r="AK44" s="17"/>
      <c r="AL44" s="17">
        <f>xAREA!AL44/xAREA!AL$66*100</f>
        <v>2.8846153846153846</v>
      </c>
      <c r="AM44" s="17">
        <f>xAREA!AM44/xAREA!AM$66*100</f>
        <v>0.4784688995215311</v>
      </c>
      <c r="AN44" s="17"/>
      <c r="AO44" s="17">
        <f>xAREA!AO44/xAREA!AO$66*100</f>
        <v>1.7045454545454544</v>
      </c>
      <c r="AP44" s="17">
        <f>xAREA!AP44/xAREA!AP$66*100</f>
        <v>0.37878787878787878</v>
      </c>
      <c r="AQ44" s="17">
        <f>xAREA!AQ44/xAREA!AQ$66*100</f>
        <v>0</v>
      </c>
      <c r="AR44" s="17">
        <f>xAREA!AR44/xAREA!AR$66*100</f>
        <v>0.57471264367816088</v>
      </c>
      <c r="AS44" s="17">
        <f>xAREA!AS44/xAREA!AS$66*100</f>
        <v>0</v>
      </c>
      <c r="AT44" s="17">
        <f>xAREA!AT44/xAREA!AT$66*100</f>
        <v>1.6326530612244898</v>
      </c>
      <c r="AU44" s="17">
        <f>xAREA!AU44/xAREA!AU$66*100</f>
        <v>0</v>
      </c>
      <c r="AV44" s="17"/>
      <c r="AW44" s="17">
        <f>xAREA!AW44/xAREA!AW$66*100</f>
        <v>2.4390243902439024</v>
      </c>
      <c r="AX44" s="17">
        <f>xAREA!AX44/xAREA!AX$66*100</f>
        <v>2.2727272727272729</v>
      </c>
      <c r="AY44" s="17">
        <f>xAREA!AY44/xAREA!AY$66*100</f>
        <v>7.6388888888888893</v>
      </c>
      <c r="AZ44" s="17">
        <f>xAREA!AZ44/xAREA!AZ$66*100</f>
        <v>4.6511627906976747</v>
      </c>
      <c r="BA44" s="75">
        <v>1.6706443914081146</v>
      </c>
      <c r="BB44" s="17">
        <f>xAREA!BA44/xAREA!BA$66*100</f>
        <v>0</v>
      </c>
      <c r="BC44" s="17">
        <f>xAREA!BB44/xAREA!BB$66*100</f>
        <v>2.5531914893617018</v>
      </c>
      <c r="BD44" s="75">
        <v>0.42553164663592352</v>
      </c>
      <c r="BE44" s="75">
        <v>0.63550334120020591</v>
      </c>
      <c r="BF44" s="17">
        <f>xAREA!BC44/xAREA!BC$66*100</f>
        <v>1.1583011583011582</v>
      </c>
      <c r="BG44" s="17">
        <f>xAREA!BD44/xAREA!BD$66*100</f>
        <v>0.30303030303030304</v>
      </c>
      <c r="BH44" s="17">
        <f>xAREA!BE44/xAREA!BE$66*100</f>
        <v>0.69930069930069927</v>
      </c>
      <c r="BI44" s="17">
        <f>xAREA!BF44/xAREA!BF$66*100</f>
        <v>0</v>
      </c>
      <c r="BJ44" s="17">
        <f>xAREA!BG44/xAREA!BG$66*100</f>
        <v>2.030456852791878</v>
      </c>
      <c r="BK44" s="17">
        <f>xAREA!BH44/xAREA!BH$66*100</f>
        <v>0.30674846625766872</v>
      </c>
      <c r="BL44" s="75">
        <v>2.2662821783231681</v>
      </c>
      <c r="BM44" s="17">
        <f>xAREA!BI44/xAREA!BI$66*100</f>
        <v>5.164319248826291</v>
      </c>
      <c r="BN44" s="17">
        <f>xAREA!BJ44/xAREA!BJ$66*100</f>
        <v>1.2096774193548387</v>
      </c>
      <c r="BO44" s="17">
        <f>xAREA!BK44/xAREA!BK$66*100</f>
        <v>0.39370078740157477</v>
      </c>
      <c r="BP44" s="17">
        <f>xAREA!BL44/xAREA!BL$66*100</f>
        <v>0.49019607843137253</v>
      </c>
      <c r="BQ44" s="65">
        <f>xAREA!BM44/xAREA!BM$66*100</f>
        <v>0</v>
      </c>
      <c r="BR44" s="65">
        <f>xAREA!BN44/xAREA!BN$66*100</f>
        <v>0</v>
      </c>
      <c r="BS44" s="65">
        <f>xAREA!BO44/xAREA!BO$66*100</f>
        <v>0</v>
      </c>
      <c r="BT44" s="65">
        <f>xAREA!BP44/xAREA!BP$66*100</f>
        <v>0.61349693251533743</v>
      </c>
      <c r="BU44" s="65">
        <f>xAREA!BQ44/xAREA!BQ$66*100</f>
        <v>3.7878787878787881</v>
      </c>
      <c r="BV44" s="65">
        <f>xAREA!BR44/xAREA!BR$66*100</f>
        <v>0</v>
      </c>
      <c r="BW44" s="65">
        <f>xAREA!BS44/xAREA!BS$66*100</f>
        <v>0</v>
      </c>
      <c r="BX44" s="65">
        <f>xAREA!BT44/xAREA!BT$66*100</f>
        <v>0</v>
      </c>
      <c r="BY44" s="65">
        <f>xAREA!BU44/xAREA!BU$66*100</f>
        <v>0</v>
      </c>
      <c r="BZ44" s="65">
        <f>xAREA!BV44/xAREA!BV$66*100</f>
        <v>0</v>
      </c>
      <c r="CA44" s="65">
        <f>xAREA!BW44/xAREA!BW$66*100</f>
        <v>0.79365079365079361</v>
      </c>
      <c r="CB44" s="65">
        <f>xAREA!BX44/xAREA!BX$66*100</f>
        <v>0</v>
      </c>
      <c r="CC44" s="10">
        <f>xAREA!BY44/xAREA!BY$66*100</f>
        <v>0</v>
      </c>
      <c r="CD44" s="10">
        <f>xAREA!BZ44/xAREA!BZ$66*100</f>
        <v>0</v>
      </c>
      <c r="CE44" s="10"/>
      <c r="CF44" s="6"/>
      <c r="CG44" s="12"/>
      <c r="CH44" s="12"/>
      <c r="CI44" s="12">
        <v>2.5924583589512777</v>
      </c>
      <c r="CJ44" s="12">
        <v>4.1782432463332899</v>
      </c>
      <c r="CK44" s="12">
        <v>3.4255209805013047</v>
      </c>
      <c r="CL44" s="12">
        <v>0.16339869281045752</v>
      </c>
      <c r="CM44" s="12">
        <v>0.20604753046626784</v>
      </c>
      <c r="CN44" s="12">
        <v>3.4696960581944851</v>
      </c>
      <c r="CO44" s="12">
        <v>0.22661272169200511</v>
      </c>
      <c r="CP44" s="12">
        <v>1.0335885501787676</v>
      </c>
      <c r="CQ44" s="12">
        <v>0.77794308586947425</v>
      </c>
      <c r="CR44" s="12">
        <v>1.4812667588669548</v>
      </c>
      <c r="CS44" s="12">
        <v>1.6176104462430165</v>
      </c>
      <c r="CT44" s="12">
        <v>1.0394631021434004</v>
      </c>
      <c r="CU44" s="12">
        <v>0.13227513227513227</v>
      </c>
      <c r="CV44" s="12">
        <v>0.99749684331044752</v>
      </c>
      <c r="CW44" s="12">
        <v>0</v>
      </c>
      <c r="CX44" s="6"/>
      <c r="CY44" s="34">
        <f t="shared" si="4"/>
        <v>40</v>
      </c>
      <c r="CZ44" s="45">
        <f t="shared" si="5"/>
        <v>1.0977991151469839</v>
      </c>
      <c r="DA44" s="25">
        <f t="shared" si="6"/>
        <v>2.5924583589512777</v>
      </c>
      <c r="DB44" s="25">
        <f t="shared" si="7"/>
        <v>1.0335885501787676</v>
      </c>
      <c r="DC44" s="25">
        <f t="shared" si="8"/>
        <v>0.99749684331044752</v>
      </c>
      <c r="DD44" s="26">
        <f t="shared" si="9"/>
        <v>0</v>
      </c>
      <c r="DG44" s="7">
        <f t="shared" si="11"/>
        <v>10.997496843310447</v>
      </c>
      <c r="DH44" s="7">
        <f t="shared" si="12"/>
        <v>21.033588550178766</v>
      </c>
      <c r="DI44" s="7">
        <f t="shared" si="13"/>
        <v>32.592458358951276</v>
      </c>
    </row>
    <row r="45" spans="1:127">
      <c r="A45">
        <v>41</v>
      </c>
      <c r="M45" s="19">
        <f>xAREA!M45/xAREA!M$66*100</f>
        <v>0.49261083743842365</v>
      </c>
      <c r="N45" s="19">
        <f>xAREA!N45/xAREA!N$66*100</f>
        <v>0.89390394936012108</v>
      </c>
      <c r="O45" s="19">
        <f>xAREA!O45/xAREA!O$66*100</f>
        <v>7.4575334898494674</v>
      </c>
      <c r="P45" s="19">
        <f>xAREA!P45/xAREA!P$66*100</f>
        <v>1.8790695830566595</v>
      </c>
      <c r="Q45" s="19">
        <f>xAREA!Q45/xAREA!Q$66*100</f>
        <v>5.5205234979179068</v>
      </c>
      <c r="R45" s="19">
        <f>xAREA!R45/xAREA!R$66*100</f>
        <v>1.5873015873015877</v>
      </c>
      <c r="S45" s="19">
        <f>xAREA!S45/xAREA!S$66*100</f>
        <v>6.0836501901140707</v>
      </c>
      <c r="T45" s="19"/>
      <c r="U45" s="19">
        <f>xAREA!U45/xAREA!U$66*100</f>
        <v>1.001809302144822</v>
      </c>
      <c r="V45" s="19">
        <f>xAREA!V45/xAREA!V$66*100</f>
        <v>0.45248868778280549</v>
      </c>
      <c r="W45" s="19">
        <f>xAREA!W45/xAREA!W$66*100</f>
        <v>0.95696148230033762</v>
      </c>
      <c r="X45" s="19">
        <f>xAREA!X45/xAREA!X$66*100</f>
        <v>1.1067349227122099</v>
      </c>
      <c r="Y45" s="19">
        <f>xAREA!Y45/xAREA!Y$66*100</f>
        <v>5.0420168067226889</v>
      </c>
      <c r="Z45" s="19">
        <f>xAREA!Z45/xAREA!Z$66*100</f>
        <v>5.2012106266113678</v>
      </c>
      <c r="AA45" s="17">
        <f>xAREA!AA45/xAREA!AA$66*100</f>
        <v>6.3218390804597711</v>
      </c>
      <c r="AB45" s="17">
        <f>xAREA!AB45/xAREA!AB$66*100</f>
        <v>1.5075376884422109</v>
      </c>
      <c r="AC45" s="17">
        <f>xAREA!AC45/xAREA!AC$66*100</f>
        <v>5.7324840764331215</v>
      </c>
      <c r="AD45" s="17">
        <f>xAREA!AD45/xAREA!AD$66*100</f>
        <v>2.3255813953488373</v>
      </c>
      <c r="AE45" s="17"/>
      <c r="AF45" s="17">
        <f>xAREA!AF45/xAREA!AF$66*100</f>
        <v>0</v>
      </c>
      <c r="AG45" s="17">
        <f>xAREA!AG45/xAREA!AG$66*100</f>
        <v>2.0270270270270272</v>
      </c>
      <c r="AH45" s="17">
        <f>xAREA!AH45/xAREA!AH$66*100</f>
        <v>2.0618556701030926</v>
      </c>
      <c r="AI45" s="17">
        <f>xAREA!AI45/xAREA!AI$66*100</f>
        <v>0.68965517241379315</v>
      </c>
      <c r="AJ45" s="17"/>
      <c r="AK45" s="17"/>
      <c r="AL45" s="17">
        <f>xAREA!AL45/xAREA!AL$66*100</f>
        <v>3.8461538461538463</v>
      </c>
      <c r="AM45" s="17">
        <f>xAREA!AM45/xAREA!AM$66*100</f>
        <v>0.4784688995215311</v>
      </c>
      <c r="AN45" s="17"/>
      <c r="AO45" s="17">
        <f>xAREA!AO45/xAREA!AO$66*100</f>
        <v>1.1363636363636365</v>
      </c>
      <c r="AP45" s="17">
        <f>xAREA!AP45/xAREA!AP$66*100</f>
        <v>1.893939393939394</v>
      </c>
      <c r="AQ45" s="17">
        <f>xAREA!AQ45/xAREA!AQ$66*100</f>
        <v>0</v>
      </c>
      <c r="AR45" s="17">
        <f>xAREA!AR45/xAREA!AR$66*100</f>
        <v>0.28735632183908044</v>
      </c>
      <c r="AS45" s="17">
        <f>xAREA!AS45/xAREA!AS$66*100</f>
        <v>0.2652519893899204</v>
      </c>
      <c r="AT45" s="17">
        <f>xAREA!AT45/xAREA!AT$66*100</f>
        <v>0.81632653061224492</v>
      </c>
      <c r="AU45" s="17">
        <f>xAREA!AU45/xAREA!AU$66*100</f>
        <v>0.34482758620689657</v>
      </c>
      <c r="AV45" s="17"/>
      <c r="AW45" s="17">
        <f>xAREA!AW45/xAREA!AW$66*100</f>
        <v>1.2195121951219512</v>
      </c>
      <c r="AX45" s="17">
        <f>xAREA!AX45/xAREA!AX$66*100</f>
        <v>2.2727272727272729</v>
      </c>
      <c r="AY45" s="17">
        <f>xAREA!AY45/xAREA!AY$66*100</f>
        <v>5.5555555555555554</v>
      </c>
      <c r="AZ45" s="17">
        <f>xAREA!AZ45/xAREA!AZ$66*100</f>
        <v>3.4883720930232558</v>
      </c>
      <c r="BA45" s="75">
        <v>2.0456870098874873</v>
      </c>
      <c r="BB45" s="17">
        <f>xAREA!BA45/xAREA!BA$66*100</f>
        <v>0.35971223021582738</v>
      </c>
      <c r="BC45" s="17">
        <f>xAREA!BB45/xAREA!BB$66*100</f>
        <v>0.42553191489361702</v>
      </c>
      <c r="BD45" s="75">
        <v>0.42553164663592352</v>
      </c>
      <c r="BE45" s="75">
        <v>0</v>
      </c>
      <c r="BF45" s="17">
        <f>xAREA!BC45/xAREA!BC$66*100</f>
        <v>1.9305019305019304</v>
      </c>
      <c r="BG45" s="17">
        <f>xAREA!BD45/xAREA!BD$66*100</f>
        <v>0</v>
      </c>
      <c r="BH45" s="17">
        <f>xAREA!BE45/xAREA!BE$66*100</f>
        <v>0.69930069930069927</v>
      </c>
      <c r="BI45" s="17">
        <f>xAREA!BF45/xAREA!BF$66*100</f>
        <v>0</v>
      </c>
      <c r="BJ45" s="17">
        <f>xAREA!BG45/xAREA!BG$66*100</f>
        <v>2.030456852791878</v>
      </c>
      <c r="BK45" s="17">
        <f>xAREA!BH45/xAREA!BH$66*100</f>
        <v>0</v>
      </c>
      <c r="BL45" s="75">
        <v>2.670966872936769</v>
      </c>
      <c r="BM45" s="17">
        <f>xAREA!BI45/xAREA!BI$66*100</f>
        <v>4.6948356807511731</v>
      </c>
      <c r="BN45" s="17">
        <f>xAREA!BJ45/xAREA!BJ$66*100</f>
        <v>0.40322580645161288</v>
      </c>
      <c r="BO45" s="17">
        <f>xAREA!BK45/xAREA!BK$66*100</f>
        <v>0.39370078740157477</v>
      </c>
      <c r="BP45" s="17">
        <f>xAREA!BL45/xAREA!BL$66*100</f>
        <v>1.4705882352941175</v>
      </c>
      <c r="BQ45" s="65">
        <f>xAREA!BM45/xAREA!BM$66*100</f>
        <v>0</v>
      </c>
      <c r="BR45" s="65">
        <f>xAREA!BN45/xAREA!BN$66*100</f>
        <v>0</v>
      </c>
      <c r="BS45" s="65">
        <f>xAREA!BO45/xAREA!BO$66*100</f>
        <v>0</v>
      </c>
      <c r="BT45" s="65">
        <f>xAREA!BP45/xAREA!BP$66*100</f>
        <v>1.2269938650306749</v>
      </c>
      <c r="BU45" s="65">
        <f>xAREA!BQ45/xAREA!BQ$66*100</f>
        <v>0.75757575757575757</v>
      </c>
      <c r="BV45" s="65">
        <f>xAREA!BR45/xAREA!BR$66*100</f>
        <v>0</v>
      </c>
      <c r="BW45" s="65">
        <f>xAREA!BS45/xAREA!BS$66*100</f>
        <v>0</v>
      </c>
      <c r="BX45" s="65">
        <f>xAREA!BT45/xAREA!BT$66*100</f>
        <v>0</v>
      </c>
      <c r="BY45" s="65">
        <f>xAREA!BU45/xAREA!BU$66*100</f>
        <v>0</v>
      </c>
      <c r="BZ45" s="65">
        <f>xAREA!BV45/xAREA!BV$66*100</f>
        <v>0</v>
      </c>
      <c r="CA45" s="65">
        <f>xAREA!BW45/xAREA!BW$66*100</f>
        <v>0.79365079365079361</v>
      </c>
      <c r="CB45" s="65">
        <f>xAREA!BX45/xAREA!BX$66*100</f>
        <v>0</v>
      </c>
      <c r="CC45" s="10">
        <f>xAREA!BY45/xAREA!BY$66*100</f>
        <v>0</v>
      </c>
      <c r="CD45" s="10">
        <f>xAREA!BZ45/xAREA!BZ$66*100</f>
        <v>0</v>
      </c>
      <c r="CE45" s="10"/>
      <c r="CF45" s="6"/>
      <c r="CG45" s="12"/>
      <c r="CH45" s="12"/>
      <c r="CI45" s="12">
        <v>1.8506315929664898</v>
      </c>
      <c r="CJ45" s="12">
        <v>2.3380404020972412</v>
      </c>
      <c r="CK45" s="12">
        <v>1.9167366544167812</v>
      </c>
      <c r="CL45" s="12">
        <v>0.81699346405228768</v>
      </c>
      <c r="CM45" s="12">
        <v>0.23442966714055152</v>
      </c>
      <c r="CN45" s="12">
        <v>2.5197184030268134</v>
      </c>
      <c r="CO45" s="12">
        <v>0.41471833858245133</v>
      </c>
      <c r="CP45" s="12">
        <v>0.79362650873230933</v>
      </c>
      <c r="CQ45" s="12">
        <v>0.28164691205869696</v>
      </c>
      <c r="CR45" s="12">
        <v>1.66043924643856</v>
      </c>
      <c r="CS45" s="12">
        <v>1.8295362989203992</v>
      </c>
      <c r="CT45" s="12">
        <v>0.79369120138751759</v>
      </c>
      <c r="CU45" s="12">
        <v>0.13227513227513227</v>
      </c>
      <c r="CV45" s="12">
        <v>0.76309428115203959</v>
      </c>
      <c r="CW45" s="12">
        <v>0</v>
      </c>
      <c r="CX45" s="6"/>
      <c r="CY45" s="34">
        <f t="shared" si="4"/>
        <v>41</v>
      </c>
      <c r="CZ45" s="45">
        <f t="shared" si="5"/>
        <v>0.83447194058579266</v>
      </c>
      <c r="DA45" s="25">
        <f t="shared" si="6"/>
        <v>1.8506315929664898</v>
      </c>
      <c r="DB45" s="25">
        <f t="shared" si="7"/>
        <v>0.79362650873230933</v>
      </c>
      <c r="DC45" s="25">
        <f t="shared" si="8"/>
        <v>0.76309428115203959</v>
      </c>
      <c r="DD45" s="26">
        <f t="shared" si="9"/>
        <v>0</v>
      </c>
      <c r="DG45" s="7">
        <f t="shared" si="11"/>
        <v>10.763094281152039</v>
      </c>
      <c r="DH45" s="7">
        <f t="shared" si="12"/>
        <v>20.793626508732309</v>
      </c>
      <c r="DI45" s="7">
        <f t="shared" si="13"/>
        <v>31.85063159296649</v>
      </c>
      <c r="DW45" s="56"/>
    </row>
    <row r="46" spans="1:127">
      <c r="A46">
        <v>42</v>
      </c>
      <c r="M46" s="19">
        <f>xAREA!M46/xAREA!M$66*100</f>
        <v>0.49261083743842365</v>
      </c>
      <c r="N46" s="19">
        <f>xAREA!N46/xAREA!N$66*100</f>
        <v>0.9752029723407184</v>
      </c>
      <c r="O46" s="19">
        <f>xAREA!O46/xAREA!O$66*100</f>
        <v>5.3399622519909773</v>
      </c>
      <c r="P46" s="19">
        <f>xAREA!P46/xAREA!P$66*100</f>
        <v>0</v>
      </c>
      <c r="Q46" s="19">
        <f>xAREA!Q46/xAREA!Q$66*100</f>
        <v>6.0226055919095778</v>
      </c>
      <c r="R46" s="19">
        <f>xAREA!R46/xAREA!R$66*100</f>
        <v>2.3809523809523814</v>
      </c>
      <c r="S46" s="19">
        <f>xAREA!S46/xAREA!S$66*100</f>
        <v>3.8022813688212933</v>
      </c>
      <c r="T46" s="19"/>
      <c r="U46" s="19">
        <f>xAREA!U46/xAREA!U$66*100</f>
        <v>1.0929221309174761</v>
      </c>
      <c r="V46" s="19">
        <f>xAREA!V46/xAREA!V$66*100</f>
        <v>0.45248868778280549</v>
      </c>
      <c r="W46" s="19">
        <f>xAREA!W46/xAREA!W$66*100</f>
        <v>1.0439954791819632</v>
      </c>
      <c r="X46" s="19">
        <f>xAREA!X46/xAREA!X$66*100</f>
        <v>0.62223776966395672</v>
      </c>
      <c r="Y46" s="19">
        <f>xAREA!Y46/xAREA!Y$66*100</f>
        <v>3.3613445378151261</v>
      </c>
      <c r="Z46" s="19">
        <f>xAREA!Z46/xAREA!Z$66*100</f>
        <v>5.6742517654971429</v>
      </c>
      <c r="AA46" s="17">
        <f>xAREA!AA46/xAREA!AA$66*100</f>
        <v>1.1494252873563218</v>
      </c>
      <c r="AB46" s="17">
        <f>xAREA!AB46/xAREA!AB$66*100</f>
        <v>3.0150753768844218</v>
      </c>
      <c r="AC46" s="17">
        <f>xAREA!AC46/xAREA!AC$66*100</f>
        <v>3.8216560509554141</v>
      </c>
      <c r="AD46" s="17">
        <f>xAREA!AD46/xAREA!AD$66*100</f>
        <v>2.9069767441860463</v>
      </c>
      <c r="AE46" s="17"/>
      <c r="AF46" s="17">
        <f>xAREA!AF46/xAREA!AF$66*100</f>
        <v>3</v>
      </c>
      <c r="AG46" s="17">
        <f>xAREA!AG46/xAREA!AG$66*100</f>
        <v>0.67567567567567566</v>
      </c>
      <c r="AH46" s="17">
        <f>xAREA!AH46/xAREA!AH$66*100</f>
        <v>0</v>
      </c>
      <c r="AI46" s="17">
        <f>xAREA!AI46/xAREA!AI$66*100</f>
        <v>0.68965517241379315</v>
      </c>
      <c r="AJ46" s="17"/>
      <c r="AK46" s="17"/>
      <c r="AL46" s="17">
        <f>xAREA!AL46/xAREA!AL$66*100</f>
        <v>3.8461538461538463</v>
      </c>
      <c r="AM46" s="17">
        <f>xAREA!AM46/xAREA!AM$66*100</f>
        <v>0.4784688995215311</v>
      </c>
      <c r="AN46" s="17"/>
      <c r="AO46" s="17">
        <f>xAREA!AO46/xAREA!AO$66*100</f>
        <v>0.56818181818181823</v>
      </c>
      <c r="AP46" s="17">
        <f>xAREA!AP46/xAREA!AP$66*100</f>
        <v>0</v>
      </c>
      <c r="AQ46" s="17">
        <f>xAREA!AQ46/xAREA!AQ$66*100</f>
        <v>0.84269662921348309</v>
      </c>
      <c r="AR46" s="17">
        <f>xAREA!AR46/xAREA!AR$66*100</f>
        <v>0.28735632183908044</v>
      </c>
      <c r="AS46" s="17">
        <f>xAREA!AS46/xAREA!AS$66*100</f>
        <v>0.2652519893899204</v>
      </c>
      <c r="AT46" s="17">
        <f>xAREA!AT46/xAREA!AT$66*100</f>
        <v>0.40816326530612246</v>
      </c>
      <c r="AU46" s="17">
        <f>xAREA!AU46/xAREA!AU$66*100</f>
        <v>1.0344827586206897</v>
      </c>
      <c r="AV46" s="17"/>
      <c r="AW46" s="17">
        <f>xAREA!AW46/xAREA!AW$66*100</f>
        <v>2.0325203252032518</v>
      </c>
      <c r="AX46" s="17">
        <f>xAREA!AX46/xAREA!AX$66*100</f>
        <v>1.7045454545454544</v>
      </c>
      <c r="AY46" s="17">
        <f>xAREA!AY46/xAREA!AY$66*100</f>
        <v>2.083333333333333</v>
      </c>
      <c r="AZ46" s="17">
        <f>xAREA!AZ46/xAREA!AZ$66*100</f>
        <v>2.9069767441860463</v>
      </c>
      <c r="BA46" s="75">
        <v>1.3637913399249915</v>
      </c>
      <c r="BB46" s="17">
        <f>xAREA!BA46/xAREA!BA$66*100</f>
        <v>0.35971223021582738</v>
      </c>
      <c r="BC46" s="17">
        <f>xAREA!BB46/xAREA!BB$66*100</f>
        <v>0.42553191489361702</v>
      </c>
      <c r="BD46" s="75">
        <v>0</v>
      </c>
      <c r="BE46" s="75">
        <v>1.0667037365128296</v>
      </c>
      <c r="BF46" s="17">
        <f>xAREA!BC46/xAREA!BC$66*100</f>
        <v>0.38610038610038611</v>
      </c>
      <c r="BG46" s="17">
        <f>xAREA!BD46/xAREA!BD$66*100</f>
        <v>0.60606060606060608</v>
      </c>
      <c r="BH46" s="17">
        <f>xAREA!BE46/xAREA!BE$66*100</f>
        <v>1.048951048951049</v>
      </c>
      <c r="BI46" s="17">
        <f>xAREA!BF46/xAREA!BF$66*100</f>
        <v>0</v>
      </c>
      <c r="BJ46" s="17">
        <f>xAREA!BG46/xAREA!BG$66*100</f>
        <v>2.5380710659898478</v>
      </c>
      <c r="BK46" s="17">
        <f>xAREA!BH46/xAREA!BH$66*100</f>
        <v>0</v>
      </c>
      <c r="BL46" s="75">
        <v>1.6592382742594554</v>
      </c>
      <c r="BM46" s="17">
        <f>xAREA!BI46/xAREA!BI$66*100</f>
        <v>3.286384976525822</v>
      </c>
      <c r="BN46" s="17">
        <f>xAREA!BJ46/xAREA!BJ$66*100</f>
        <v>1.2096774193548387</v>
      </c>
      <c r="BO46" s="17">
        <f>xAREA!BK46/xAREA!BK$66*100</f>
        <v>0.39370078740157477</v>
      </c>
      <c r="BP46" s="17">
        <f>xAREA!BL46/xAREA!BL$66*100</f>
        <v>0.49019607843137253</v>
      </c>
      <c r="BQ46" s="65">
        <f>xAREA!BM46/xAREA!BM$66*100</f>
        <v>0</v>
      </c>
      <c r="BR46" s="65">
        <f>xAREA!BN46/xAREA!BN$66*100</f>
        <v>0</v>
      </c>
      <c r="BS46" s="65">
        <f>xAREA!BO46/xAREA!BO$66*100</f>
        <v>0</v>
      </c>
      <c r="BT46" s="65">
        <f>xAREA!BP46/xAREA!BP$66*100</f>
        <v>1.2269938650306749</v>
      </c>
      <c r="BU46" s="65">
        <f>xAREA!BQ46/xAREA!BQ$66*100</f>
        <v>0.75757575757575757</v>
      </c>
      <c r="BV46" s="65">
        <f>xAREA!BR46/xAREA!BR$66*100</f>
        <v>1.8518518518518516</v>
      </c>
      <c r="BW46" s="65">
        <f>xAREA!BS46/xAREA!BS$66*100</f>
        <v>0</v>
      </c>
      <c r="BX46" s="65">
        <f>xAREA!BT46/xAREA!BT$66*100</f>
        <v>0</v>
      </c>
      <c r="BY46" s="65">
        <f>xAREA!BU46/xAREA!BU$66*100</f>
        <v>0</v>
      </c>
      <c r="BZ46" s="65">
        <f>xAREA!BV46/xAREA!BV$66*100</f>
        <v>0</v>
      </c>
      <c r="CA46" s="65">
        <f>xAREA!BW46/xAREA!BW$66*100</f>
        <v>0</v>
      </c>
      <c r="CB46" s="65">
        <f>xAREA!BX46/xAREA!BX$66*100</f>
        <v>0.82644628099173556</v>
      </c>
      <c r="CC46" s="10">
        <f>xAREA!BY46/xAREA!BY$66*100</f>
        <v>0</v>
      </c>
      <c r="CD46" s="10">
        <f>xAREA!BZ46/xAREA!BZ$66*100</f>
        <v>0</v>
      </c>
      <c r="CE46" s="10"/>
      <c r="CF46" s="6"/>
      <c r="CG46" s="12"/>
      <c r="CH46" s="12"/>
      <c r="CI46" s="12">
        <v>1.5355295532543944</v>
      </c>
      <c r="CJ46" s="12">
        <v>2.65909297220283</v>
      </c>
      <c r="CK46" s="12">
        <v>2.1033941659766158</v>
      </c>
      <c r="CL46" s="12">
        <v>0.47918043621943157</v>
      </c>
      <c r="CM46" s="12">
        <v>0.33640819787859849</v>
      </c>
      <c r="CN46" s="12">
        <v>2.1861801118491675</v>
      </c>
      <c r="CO46" s="12">
        <v>0.36261506443213376</v>
      </c>
      <c r="CP46" s="12">
        <v>0.8017544657615685</v>
      </c>
      <c r="CQ46" s="12">
        <v>0.44848825774064632</v>
      </c>
      <c r="CR46" s="12">
        <v>1.1085975374229975</v>
      </c>
      <c r="CS46" s="12">
        <v>1.2002917190651343</v>
      </c>
      <c r="CT46" s="12">
        <v>0.71426720107433828</v>
      </c>
      <c r="CU46" s="12">
        <v>0.13774104683195593</v>
      </c>
      <c r="CV46" s="12">
        <v>0.6875972642844842</v>
      </c>
      <c r="CW46" s="12">
        <v>0</v>
      </c>
      <c r="CX46" s="6"/>
      <c r="CY46" s="34">
        <f t="shared" si="4"/>
        <v>42</v>
      </c>
      <c r="CZ46" s="45">
        <f t="shared" si="5"/>
        <v>0.78892630958699994</v>
      </c>
      <c r="DA46" s="25">
        <f t="shared" si="6"/>
        <v>1.5355295532543944</v>
      </c>
      <c r="DB46" s="25">
        <f t="shared" si="7"/>
        <v>0.8017544657615685</v>
      </c>
      <c r="DC46" s="25">
        <f t="shared" si="8"/>
        <v>0.6875972642844842</v>
      </c>
      <c r="DD46" s="26">
        <f t="shared" si="9"/>
        <v>0</v>
      </c>
      <c r="DG46" s="7">
        <f t="shared" si="11"/>
        <v>10.687597264284484</v>
      </c>
      <c r="DH46" s="7">
        <f t="shared" si="12"/>
        <v>20.801754465761569</v>
      </c>
      <c r="DI46" s="7">
        <f t="shared" si="13"/>
        <v>31.535529553254396</v>
      </c>
    </row>
    <row r="47" spans="1:127">
      <c r="A47">
        <v>43</v>
      </c>
      <c r="M47" s="19">
        <f>xAREA!M47/xAREA!M$66*100</f>
        <v>0</v>
      </c>
      <c r="N47" s="19">
        <f>xAREA!N47/xAREA!N$66*100</f>
        <v>0.54828677583597085</v>
      </c>
      <c r="O47" s="19">
        <f>xAREA!O47/xAREA!O$66*100</f>
        <v>5.825622611978087</v>
      </c>
      <c r="P47" s="19">
        <f>xAREA!P47/xAREA!P$66*100</f>
        <v>0.62635652768555317</v>
      </c>
      <c r="Q47" s="19">
        <f>xAREA!Q47/xAREA!Q$66*100</f>
        <v>3.3860797144556809</v>
      </c>
      <c r="R47" s="19">
        <f>xAREA!R47/xAREA!R$66*100</f>
        <v>0.79365079365079383</v>
      </c>
      <c r="S47" s="19">
        <f>xAREA!S47/xAREA!S$66*100</f>
        <v>2.8517110266159702</v>
      </c>
      <c r="T47" s="19"/>
      <c r="U47" s="19">
        <f>xAREA!U47/xAREA!U$66*100</f>
        <v>0.6144718262724489</v>
      </c>
      <c r="V47" s="19">
        <f>xAREA!V47/xAREA!V$66*100</f>
        <v>0.45248868778280549</v>
      </c>
      <c r="W47" s="19">
        <f>xAREA!W47/xAREA!W$66*100</f>
        <v>0.58696387470404321</v>
      </c>
      <c r="X47" s="19">
        <f>xAREA!X47/xAREA!X$66*100</f>
        <v>1.1054231073158698</v>
      </c>
      <c r="Y47" s="19">
        <f>xAREA!Y47/xAREA!Y$66*100</f>
        <v>2.5210084033613445</v>
      </c>
      <c r="Z47" s="19">
        <f>xAREA!Z47/xAREA!Z$66*100</f>
        <v>3.1902253110637826</v>
      </c>
      <c r="AA47" s="17">
        <f>xAREA!AA47/xAREA!AA$66*100</f>
        <v>2.8735632183908044</v>
      </c>
      <c r="AB47" s="17">
        <f>xAREA!AB47/xAREA!AB$66*100</f>
        <v>1.5075376884422109</v>
      </c>
      <c r="AC47" s="17">
        <f>xAREA!AC47/xAREA!AC$66*100</f>
        <v>0</v>
      </c>
      <c r="AD47" s="17">
        <f>xAREA!AD47/xAREA!AD$66*100</f>
        <v>0</v>
      </c>
      <c r="AE47" s="17"/>
      <c r="AF47" s="17">
        <f>xAREA!AF47/xAREA!AF$66*100</f>
        <v>2</v>
      </c>
      <c r="AG47" s="17">
        <f>xAREA!AG47/xAREA!AG$66*100</f>
        <v>0.67567567567567566</v>
      </c>
      <c r="AH47" s="17">
        <f>xAREA!AH47/xAREA!AH$66*100</f>
        <v>4.1237113402061851</v>
      </c>
      <c r="AI47" s="17">
        <f>xAREA!AI47/xAREA!AI$66*100</f>
        <v>2.0689655172413794</v>
      </c>
      <c r="AJ47" s="17"/>
      <c r="AK47" s="17"/>
      <c r="AL47" s="17">
        <f>xAREA!AL47/xAREA!AL$66*100</f>
        <v>0.96153846153846156</v>
      </c>
      <c r="AM47" s="17">
        <f>xAREA!AM47/xAREA!AM$66*100</f>
        <v>0</v>
      </c>
      <c r="AN47" s="17"/>
      <c r="AO47" s="17">
        <f>xAREA!AO47/xAREA!AO$66*100</f>
        <v>0.56818181818181823</v>
      </c>
      <c r="AP47" s="17">
        <f>xAREA!AP47/xAREA!AP$66*100</f>
        <v>1.5151515151515151</v>
      </c>
      <c r="AQ47" s="17">
        <f>xAREA!AQ47/xAREA!AQ$66*100</f>
        <v>0</v>
      </c>
      <c r="AR47" s="17">
        <f>xAREA!AR47/xAREA!AR$66*100</f>
        <v>0.28735632183908044</v>
      </c>
      <c r="AS47" s="17">
        <f>xAREA!AS47/xAREA!AS$66*100</f>
        <v>0</v>
      </c>
      <c r="AT47" s="17">
        <f>xAREA!AT47/xAREA!AT$66*100</f>
        <v>1.6326530612244898</v>
      </c>
      <c r="AU47" s="17">
        <f>xAREA!AU47/xAREA!AU$66*100</f>
        <v>0.68965517241379315</v>
      </c>
      <c r="AV47" s="17"/>
      <c r="AW47" s="17">
        <f>xAREA!AW47/xAREA!AW$66*100</f>
        <v>1.2195121951219512</v>
      </c>
      <c r="AX47" s="17">
        <f>xAREA!AX47/xAREA!AX$66*100</f>
        <v>1.7045454545454544</v>
      </c>
      <c r="AY47" s="17">
        <f>xAREA!AY47/xAREA!AY$66*100</f>
        <v>5.5555555555555554</v>
      </c>
      <c r="AZ47" s="17">
        <f>xAREA!AZ47/xAREA!AZ$66*100</f>
        <v>1.7441860465116279</v>
      </c>
      <c r="BA47" s="75">
        <v>1.6365496079099897</v>
      </c>
      <c r="BB47" s="17">
        <f>xAREA!BA47/xAREA!BA$66*100</f>
        <v>0</v>
      </c>
      <c r="BC47" s="17">
        <f>xAREA!BB47/xAREA!BB$66*100</f>
        <v>0</v>
      </c>
      <c r="BD47" s="75">
        <v>0</v>
      </c>
      <c r="BE47" s="75">
        <v>0.55604769243753871</v>
      </c>
      <c r="BF47" s="17">
        <f>xAREA!BC47/xAREA!BC$66*100</f>
        <v>0.38610038610038611</v>
      </c>
      <c r="BG47" s="17">
        <f>xAREA!BD47/xAREA!BD$66*100</f>
        <v>1.2121212121212122</v>
      </c>
      <c r="BH47" s="17">
        <f>xAREA!BE47/xAREA!BE$66*100</f>
        <v>0</v>
      </c>
      <c r="BI47" s="17">
        <f>xAREA!BF47/xAREA!BF$66*100</f>
        <v>0</v>
      </c>
      <c r="BJ47" s="17">
        <f>xAREA!BG47/xAREA!BG$66*100</f>
        <v>1.015228426395939</v>
      </c>
      <c r="BK47" s="17">
        <f>xAREA!BH47/xAREA!BH$66*100</f>
        <v>0</v>
      </c>
      <c r="BL47" s="75">
        <v>0.89032116683603546</v>
      </c>
      <c r="BM47" s="17">
        <f>xAREA!BI47/xAREA!BI$66*100</f>
        <v>1.8779342723004695</v>
      </c>
      <c r="BN47" s="17">
        <f>xAREA!BJ47/xAREA!BJ$66*100</f>
        <v>1.6129032258064515</v>
      </c>
      <c r="BO47" s="17">
        <f>xAREA!BK47/xAREA!BK$66*100</f>
        <v>0.39370078740157477</v>
      </c>
      <c r="BP47" s="17">
        <f>xAREA!BL47/xAREA!BL$66*100</f>
        <v>1.9607843137254901</v>
      </c>
      <c r="BQ47" s="65">
        <f>xAREA!BM47/xAREA!BM$66*100</f>
        <v>0.5</v>
      </c>
      <c r="BR47" s="65">
        <f>xAREA!BN47/xAREA!BN$66*100</f>
        <v>0</v>
      </c>
      <c r="BS47" s="65">
        <f>xAREA!BO47/xAREA!BO$66*100</f>
        <v>0</v>
      </c>
      <c r="BT47" s="65">
        <f>xAREA!BP47/xAREA!BP$66*100</f>
        <v>0</v>
      </c>
      <c r="BU47" s="65">
        <f>xAREA!BQ47/xAREA!BQ$66*100</f>
        <v>0.75757575757575757</v>
      </c>
      <c r="BV47" s="65">
        <f>xAREA!BR47/xAREA!BR$66*100</f>
        <v>0</v>
      </c>
      <c r="BW47" s="65">
        <f>xAREA!BS47/xAREA!BS$66*100</f>
        <v>0</v>
      </c>
      <c r="BX47" s="65">
        <f>xAREA!BT47/xAREA!BT$66*100</f>
        <v>0</v>
      </c>
      <c r="BY47" s="65">
        <f>xAREA!BU47/xAREA!BU$66*100</f>
        <v>0</v>
      </c>
      <c r="BZ47" s="65">
        <f>xAREA!BV47/xAREA!BV$66*100</f>
        <v>0</v>
      </c>
      <c r="CA47" s="65">
        <f>xAREA!BW47/xAREA!BW$66*100</f>
        <v>0</v>
      </c>
      <c r="CB47" s="65">
        <f>xAREA!BX47/xAREA!BX$66*100</f>
        <v>0.82644628099173556</v>
      </c>
      <c r="CC47" s="10">
        <f>xAREA!BY47/xAREA!BY$66*100</f>
        <v>0</v>
      </c>
      <c r="CD47" s="10">
        <f>xAREA!BZ47/xAREA!BZ$66*100</f>
        <v>0</v>
      </c>
      <c r="CE47" s="10"/>
      <c r="CF47" s="6"/>
      <c r="CG47" s="12"/>
      <c r="CH47" s="12"/>
      <c r="CI47" s="12">
        <v>1.1053097683523363</v>
      </c>
      <c r="CJ47" s="12">
        <v>0.7770190981094911</v>
      </c>
      <c r="CK47" s="12">
        <v>0.86127041793025871</v>
      </c>
      <c r="CL47" s="12">
        <v>0.65359477124183007</v>
      </c>
      <c r="CM47" s="12">
        <v>0.29989141013385562</v>
      </c>
      <c r="CN47" s="12">
        <v>1.8890726217467824</v>
      </c>
      <c r="CO47" s="12">
        <v>0.39572940824329056</v>
      </c>
      <c r="CP47" s="12">
        <v>0.51316958207514074</v>
      </c>
      <c r="CQ47" s="12">
        <v>0.17854742417719133</v>
      </c>
      <c r="CR47" s="12">
        <v>0.7165538301979284</v>
      </c>
      <c r="CS47" s="12">
        <v>1.6006346014349029</v>
      </c>
      <c r="CT47" s="12">
        <v>0.40315149209137985</v>
      </c>
      <c r="CU47" s="12">
        <v>0.13774104683195593</v>
      </c>
      <c r="CV47" s="12">
        <v>0.39087367998112482</v>
      </c>
      <c r="CW47" s="12">
        <v>0</v>
      </c>
      <c r="CX47" s="6"/>
      <c r="CY47" s="34">
        <f t="shared" si="4"/>
        <v>43</v>
      </c>
      <c r="CZ47" s="45">
        <f t="shared" si="5"/>
        <v>0.48947413491401154</v>
      </c>
      <c r="DA47" s="25">
        <f t="shared" si="6"/>
        <v>1.1053097683523363</v>
      </c>
      <c r="DB47" s="25">
        <f t="shared" si="7"/>
        <v>0.51316958207514074</v>
      </c>
      <c r="DC47" s="25">
        <f t="shared" si="8"/>
        <v>0.39087367998112482</v>
      </c>
      <c r="DD47" s="26">
        <f t="shared" si="9"/>
        <v>0</v>
      </c>
      <c r="DG47" s="7">
        <f t="shared" si="11"/>
        <v>10.390873679981125</v>
      </c>
      <c r="DH47" s="7">
        <f t="shared" si="12"/>
        <v>20.51316958207514</v>
      </c>
      <c r="DI47" s="7">
        <f t="shared" si="13"/>
        <v>31.105309768352335</v>
      </c>
      <c r="DP47" s="56"/>
      <c r="DW47" s="56"/>
    </row>
    <row r="48" spans="1:127">
      <c r="A48">
        <v>44</v>
      </c>
      <c r="M48" s="19">
        <f>xAREA!M48/xAREA!M$66*100</f>
        <v>0</v>
      </c>
      <c r="N48" s="19">
        <f>xAREA!N48/xAREA!N$66*100</f>
        <v>0.62688867483142985</v>
      </c>
      <c r="O48" s="19">
        <f>xAREA!O48/xAREA!O$66*100</f>
        <v>2.7275238226764258</v>
      </c>
      <c r="P48" s="19">
        <f>xAREA!P48/xAREA!P$66*100</f>
        <v>0.62635652768555317</v>
      </c>
      <c r="Q48" s="19">
        <f>xAREA!Q48/xAREA!Q$66*100</f>
        <v>3.0077334919690664</v>
      </c>
      <c r="R48" s="19">
        <f>xAREA!R48/xAREA!R$66*100</f>
        <v>0.79365079365079383</v>
      </c>
      <c r="S48" s="19">
        <f>xAREA!S48/xAREA!S$66*100</f>
        <v>0.76045627376425884</v>
      </c>
      <c r="T48" s="19"/>
      <c r="U48" s="19">
        <f>xAREA!U48/xAREA!U$66*100</f>
        <v>0.70256195456449377</v>
      </c>
      <c r="V48" s="19">
        <f>xAREA!V48/xAREA!V$66*100</f>
        <v>0</v>
      </c>
      <c r="W48" s="19">
        <f>xAREA!W48/xAREA!W$66*100</f>
        <v>0.67111048780286608</v>
      </c>
      <c r="X48" s="19">
        <f>xAREA!X48/xAREA!X$66*100</f>
        <v>0.5527115536579349</v>
      </c>
      <c r="Y48" s="19">
        <f>xAREA!Y48/xAREA!Y$66*100</f>
        <v>0.84033613445378152</v>
      </c>
      <c r="Z48" s="19">
        <f>xAREA!Z48/xAREA!Z$66*100</f>
        <v>2.8337630310503314</v>
      </c>
      <c r="AA48" s="17">
        <f>xAREA!AA48/xAREA!AA$66*100</f>
        <v>0.57471264367816088</v>
      </c>
      <c r="AB48" s="17">
        <f>xAREA!AB48/xAREA!AB$66*100</f>
        <v>3.0150753768844218</v>
      </c>
      <c r="AC48" s="17">
        <f>xAREA!AC48/xAREA!AC$66*100</f>
        <v>5.7324840764331215</v>
      </c>
      <c r="AD48" s="17">
        <f>xAREA!AD48/xAREA!AD$66*100</f>
        <v>0</v>
      </c>
      <c r="AE48" s="17"/>
      <c r="AF48" s="17">
        <f>xAREA!AF48/xAREA!AF$66*100</f>
        <v>3</v>
      </c>
      <c r="AG48" s="17">
        <f>xAREA!AG48/xAREA!AG$66*100</f>
        <v>2.0270270270270272</v>
      </c>
      <c r="AH48" s="17">
        <f>xAREA!AH48/xAREA!AH$66*100</f>
        <v>3.0927835051546393</v>
      </c>
      <c r="AI48" s="17">
        <f>xAREA!AI48/xAREA!AI$66*100</f>
        <v>1.3793103448275863</v>
      </c>
      <c r="AJ48" s="17"/>
      <c r="AK48" s="17"/>
      <c r="AL48" s="17">
        <f>xAREA!AL48/xAREA!AL$66*100</f>
        <v>1.9230769230769231</v>
      </c>
      <c r="AM48" s="17">
        <f>xAREA!AM48/xAREA!AM$66*100</f>
        <v>0</v>
      </c>
      <c r="AN48" s="17"/>
      <c r="AO48" s="17">
        <f>xAREA!AO48/xAREA!AO$66*100</f>
        <v>0.56818181818181823</v>
      </c>
      <c r="AP48" s="17">
        <f>xAREA!AP48/xAREA!AP$66*100</f>
        <v>0.75757575757575757</v>
      </c>
      <c r="AQ48" s="17">
        <f>xAREA!AQ48/xAREA!AQ$66*100</f>
        <v>0.2808988764044944</v>
      </c>
      <c r="AR48" s="17">
        <f>xAREA!AR48/xAREA!AR$66*100</f>
        <v>0.57471264367816088</v>
      </c>
      <c r="AS48" s="17">
        <f>xAREA!AS48/xAREA!AS$66*100</f>
        <v>0.53050397877984079</v>
      </c>
      <c r="AT48" s="17">
        <f>xAREA!AT48/xAREA!AT$66*100</f>
        <v>0</v>
      </c>
      <c r="AU48" s="17">
        <f>xAREA!AU48/xAREA!AU$66*100</f>
        <v>1.0344827586206897</v>
      </c>
      <c r="AV48" s="17"/>
      <c r="AW48" s="17">
        <f>xAREA!AW48/xAREA!AW$66*100</f>
        <v>0</v>
      </c>
      <c r="AX48" s="17">
        <f>xAREA!AX48/xAREA!AX$66*100</f>
        <v>1.7045454545454544</v>
      </c>
      <c r="AY48" s="17">
        <f>xAREA!AY48/xAREA!AY$66*100</f>
        <v>0.69444444444444442</v>
      </c>
      <c r="AZ48" s="17">
        <f>xAREA!AZ48/xAREA!AZ$66*100</f>
        <v>1.1627906976744187</v>
      </c>
      <c r="BA48" s="75">
        <v>1.0569382884418685</v>
      </c>
      <c r="BB48" s="17">
        <f>xAREA!BA48/xAREA!BA$66*100</f>
        <v>0</v>
      </c>
      <c r="BC48" s="17">
        <f>xAREA!BB48/xAREA!BB$66*100</f>
        <v>0</v>
      </c>
      <c r="BD48" s="75">
        <v>0.21276188328308615</v>
      </c>
      <c r="BE48" s="75">
        <v>0.11347912090562014</v>
      </c>
      <c r="BF48" s="17">
        <f>xAREA!BC48/xAREA!BC$66*100</f>
        <v>0.38610038610038611</v>
      </c>
      <c r="BG48" s="17">
        <f>xAREA!BD48/xAREA!BD$66*100</f>
        <v>1.2121212121212122</v>
      </c>
      <c r="BH48" s="17">
        <f>xAREA!BE48/xAREA!BE$66*100</f>
        <v>0</v>
      </c>
      <c r="BI48" s="17">
        <f>xAREA!BF48/xAREA!BF$66*100</f>
        <v>0</v>
      </c>
      <c r="BJ48" s="17">
        <f>xAREA!BG48/xAREA!BG$66*100</f>
        <v>0.50761421319796951</v>
      </c>
      <c r="BK48" s="17">
        <f>xAREA!BH48/xAREA!BH$66*100</f>
        <v>0</v>
      </c>
      <c r="BL48" s="75">
        <v>0.40469143947092517</v>
      </c>
      <c r="BM48" s="17">
        <f>xAREA!BI48/xAREA!BI$66*100</f>
        <v>6.5727699530516439</v>
      </c>
      <c r="BN48" s="17">
        <f>xAREA!BJ48/xAREA!BJ$66*100</f>
        <v>0.80645161290322576</v>
      </c>
      <c r="BO48" s="17">
        <f>xAREA!BK48/xAREA!BK$66*100</f>
        <v>0</v>
      </c>
      <c r="BP48" s="17">
        <f>xAREA!BL48/xAREA!BL$66*100</f>
        <v>0.49019607843137253</v>
      </c>
      <c r="BQ48" s="65">
        <f>xAREA!BM48/xAREA!BM$66*100</f>
        <v>0</v>
      </c>
      <c r="BR48" s="65">
        <f>xAREA!BN48/xAREA!BN$66*100</f>
        <v>0</v>
      </c>
      <c r="BS48" s="65">
        <f>xAREA!BO48/xAREA!BO$66*100</f>
        <v>0</v>
      </c>
      <c r="BT48" s="65">
        <f>xAREA!BP48/xAREA!BP$66*100</f>
        <v>0</v>
      </c>
      <c r="BU48" s="65">
        <f>xAREA!BQ48/xAREA!BQ$66*100</f>
        <v>0.75757575757575757</v>
      </c>
      <c r="BV48" s="65">
        <f>xAREA!BR48/xAREA!BR$66*100</f>
        <v>0</v>
      </c>
      <c r="BW48" s="65">
        <f>xAREA!BS48/xAREA!BS$66*100</f>
        <v>0</v>
      </c>
      <c r="BX48" s="65">
        <f>xAREA!BT48/xAREA!BT$66*100</f>
        <v>0</v>
      </c>
      <c r="BY48" s="65">
        <f>xAREA!BU48/xAREA!BU$66*100</f>
        <v>0</v>
      </c>
      <c r="BZ48" s="65">
        <f>xAREA!BV48/xAREA!BV$66*100</f>
        <v>0</v>
      </c>
      <c r="CA48" s="65">
        <f>xAREA!BW48/xAREA!BW$66*100</f>
        <v>0</v>
      </c>
      <c r="CB48" s="65">
        <f>xAREA!BX48/xAREA!BX$66*100</f>
        <v>0</v>
      </c>
      <c r="CC48" s="10">
        <f>xAREA!BY48/xAREA!BY$66*100</f>
        <v>0</v>
      </c>
      <c r="CD48" s="10">
        <f>xAREA!BZ48/xAREA!BZ$66*100</f>
        <v>0</v>
      </c>
      <c r="CE48" s="10"/>
      <c r="CF48" s="6"/>
      <c r="CG48" s="12"/>
      <c r="CH48" s="12"/>
      <c r="CI48" s="12">
        <v>0.69470704969986108</v>
      </c>
      <c r="CJ48" s="12">
        <v>2.2283744941669203</v>
      </c>
      <c r="CK48" s="12">
        <v>1.8983636072935148</v>
      </c>
      <c r="CL48" s="12">
        <v>0.48652419769405897</v>
      </c>
      <c r="CM48" s="12">
        <v>0.409144633127006</v>
      </c>
      <c r="CN48" s="12">
        <v>0.84513208191855138</v>
      </c>
      <c r="CO48" s="12">
        <v>0.37529648375180902</v>
      </c>
      <c r="CP48" s="12">
        <v>0.75951455267464418</v>
      </c>
      <c r="CQ48" s="12">
        <v>0.1242757245819778</v>
      </c>
      <c r="CR48" s="12">
        <v>0.4376486084566184</v>
      </c>
      <c r="CS48" s="12">
        <v>1.7979547818925643</v>
      </c>
      <c r="CT48" s="12">
        <v>0.28476636358900237</v>
      </c>
      <c r="CU48" s="12">
        <v>0</v>
      </c>
      <c r="CV48" s="12">
        <v>0.27159315217281682</v>
      </c>
      <c r="CW48" s="12">
        <v>0</v>
      </c>
      <c r="CX48" s="6"/>
      <c r="CY48" s="34">
        <f t="shared" si="4"/>
        <v>44</v>
      </c>
      <c r="CZ48" s="45">
        <f t="shared" si="5"/>
        <v>0.54008271862181889</v>
      </c>
      <c r="DA48" s="25">
        <f t="shared" si="6"/>
        <v>0.69470704969986108</v>
      </c>
      <c r="DB48" s="25">
        <f t="shared" si="7"/>
        <v>0.75951455267464418</v>
      </c>
      <c r="DC48" s="25">
        <f t="shared" si="8"/>
        <v>0.27159315217281682</v>
      </c>
      <c r="DD48" s="26">
        <f t="shared" si="9"/>
        <v>0</v>
      </c>
      <c r="DG48" s="7">
        <f t="shared" si="11"/>
        <v>10.271593152172818</v>
      </c>
      <c r="DH48" s="7">
        <f t="shared" si="12"/>
        <v>20.759514552674645</v>
      </c>
      <c r="DI48" s="7">
        <f t="shared" si="13"/>
        <v>30.694707049699861</v>
      </c>
    </row>
    <row r="49" spans="1:128">
      <c r="A49">
        <v>45</v>
      </c>
      <c r="M49" s="19">
        <f>xAREA!M49/xAREA!M$66*100</f>
        <v>0</v>
      </c>
      <c r="N49" s="19">
        <f>xAREA!N49/xAREA!N$66*100</f>
        <v>0.2003577817531306</v>
      </c>
      <c r="O49" s="19">
        <f>xAREA!O49/xAREA!O$66*100</f>
        <v>2.7275238226764258</v>
      </c>
      <c r="P49" s="19">
        <f>xAREA!P49/xAREA!P$66*100</f>
        <v>0</v>
      </c>
      <c r="Q49" s="19">
        <f>xAREA!Q49/xAREA!Q$66*100</f>
        <v>0.75193337299226659</v>
      </c>
      <c r="R49" s="19">
        <f>xAREA!R49/xAREA!R$66*100</f>
        <v>1.5873015873015877</v>
      </c>
      <c r="S49" s="19">
        <f>xAREA!S49/xAREA!S$66*100</f>
        <v>0.76045627376425884</v>
      </c>
      <c r="T49" s="19"/>
      <c r="U49" s="19">
        <f>xAREA!U49/xAREA!U$66*100</f>
        <v>0.22454346427383942</v>
      </c>
      <c r="V49" s="19">
        <f>xAREA!V49/xAREA!V$66*100</f>
        <v>0</v>
      </c>
      <c r="W49" s="19">
        <f>xAREA!W49/xAREA!W$66*100</f>
        <v>0.21449136672248947</v>
      </c>
      <c r="X49" s="19">
        <f>xAREA!X49/xAREA!X$66*100</f>
        <v>0</v>
      </c>
      <c r="Y49" s="19">
        <f>xAREA!Y49/xAREA!Y$66*100</f>
        <v>0.84033613445378152</v>
      </c>
      <c r="Z49" s="19">
        <f>xAREA!Z49/xAREA!Z$66*100</f>
        <v>0.70844075776258286</v>
      </c>
      <c r="AA49" s="17">
        <f>xAREA!AA49/xAREA!AA$66*100</f>
        <v>0.57471264367816088</v>
      </c>
      <c r="AB49" s="17">
        <f>xAREA!AB49/xAREA!AB$66*100</f>
        <v>1.0050251256281406</v>
      </c>
      <c r="AC49" s="17">
        <f>xAREA!AC49/xAREA!AC$66*100</f>
        <v>0</v>
      </c>
      <c r="AD49" s="17">
        <f>xAREA!AD49/xAREA!AD$66*100</f>
        <v>0</v>
      </c>
      <c r="AE49" s="17"/>
      <c r="AF49" s="17">
        <f>xAREA!AF49/xAREA!AF$66*100</f>
        <v>0</v>
      </c>
      <c r="AG49" s="17">
        <f>xAREA!AG49/xAREA!AG$66*100</f>
        <v>2.0270270270270272</v>
      </c>
      <c r="AH49" s="17">
        <f>xAREA!AH49/xAREA!AH$66*100</f>
        <v>2.0618556701030926</v>
      </c>
      <c r="AI49" s="17">
        <f>xAREA!AI49/xAREA!AI$66*100</f>
        <v>3.4482758620689653</v>
      </c>
      <c r="AJ49" s="17"/>
      <c r="AK49" s="17"/>
      <c r="AL49" s="17">
        <f>xAREA!AL49/xAREA!AL$66*100</f>
        <v>2.8846153846153846</v>
      </c>
      <c r="AM49" s="17">
        <f>xAREA!AM49/xAREA!AM$66*100</f>
        <v>0</v>
      </c>
      <c r="AN49" s="17"/>
      <c r="AO49" s="17">
        <f>xAREA!AO49/xAREA!AO$66*100</f>
        <v>0</v>
      </c>
      <c r="AP49" s="17">
        <f>xAREA!AP49/xAREA!AP$66*100</f>
        <v>0</v>
      </c>
      <c r="AQ49" s="17">
        <f>xAREA!AQ49/xAREA!AQ$66*100</f>
        <v>0</v>
      </c>
      <c r="AR49" s="17">
        <f>xAREA!AR49/xAREA!AR$66*100</f>
        <v>0.57471264367816088</v>
      </c>
      <c r="AS49" s="17">
        <f>xAREA!AS49/xAREA!AS$66*100</f>
        <v>0.2652519893899204</v>
      </c>
      <c r="AT49" s="17">
        <f>xAREA!AT49/xAREA!AT$66*100</f>
        <v>0.40816326530612246</v>
      </c>
      <c r="AU49" s="17">
        <f>xAREA!AU49/xAREA!AU$66*100</f>
        <v>0.68965517241379315</v>
      </c>
      <c r="AV49" s="17"/>
      <c r="AW49" s="17">
        <f>xAREA!AW49/xAREA!AW$66*100</f>
        <v>0.81300813008130091</v>
      </c>
      <c r="AX49" s="17">
        <f>xAREA!AX49/xAREA!AX$66*100</f>
        <v>0.56818181818181823</v>
      </c>
      <c r="AY49" s="17">
        <f>xAREA!AY49/xAREA!AY$66*100</f>
        <v>2.083333333333333</v>
      </c>
      <c r="AZ49" s="17">
        <f>xAREA!AZ49/xAREA!AZ$66*100</f>
        <v>1.1627906976744187</v>
      </c>
      <c r="BA49" s="75">
        <v>1.2274122059324923</v>
      </c>
      <c r="BB49" s="17">
        <f>xAREA!BA49/xAREA!BA$66*100</f>
        <v>0.35971223021582738</v>
      </c>
      <c r="BC49" s="17">
        <f>xAREA!BB49/xAREA!BB$66*100</f>
        <v>0</v>
      </c>
      <c r="BD49" s="75">
        <v>0</v>
      </c>
      <c r="BE49" s="75">
        <v>0.28371806639278352</v>
      </c>
      <c r="BF49" s="17">
        <f>xAREA!BC49/xAREA!BC$66*100</f>
        <v>1.5444015444015444</v>
      </c>
      <c r="BG49" s="17">
        <f>xAREA!BD49/xAREA!BD$66*100</f>
        <v>0</v>
      </c>
      <c r="BH49" s="17">
        <f>xAREA!BE49/xAREA!BE$66*100</f>
        <v>0</v>
      </c>
      <c r="BI49" s="17">
        <f>xAREA!BF49/xAREA!BF$66*100</f>
        <v>0</v>
      </c>
      <c r="BJ49" s="17">
        <f>xAREA!BG49/xAREA!BG$66*100</f>
        <v>0.50761421319796951</v>
      </c>
      <c r="BK49" s="17">
        <f>xAREA!BH49/xAREA!BH$66*100</f>
        <v>0.30674846625766872</v>
      </c>
      <c r="BL49" s="75">
        <v>0.80938287894185035</v>
      </c>
      <c r="BM49" s="17">
        <f>xAREA!BI49/xAREA!BI$66*100</f>
        <v>7.042253521126761</v>
      </c>
      <c r="BN49" s="17">
        <f>xAREA!BJ49/xAREA!BJ$66*100</f>
        <v>1.2096774193548387</v>
      </c>
      <c r="BO49" s="17">
        <f>xAREA!BK49/xAREA!BK$66*100</f>
        <v>0</v>
      </c>
      <c r="BP49" s="17">
        <f>xAREA!BL49/xAREA!BL$66*100</f>
        <v>0</v>
      </c>
      <c r="BQ49" s="65">
        <f>xAREA!BM49/xAREA!BM$66*100</f>
        <v>0</v>
      </c>
      <c r="BR49" s="65">
        <f>xAREA!BN49/xAREA!BN$66*100</f>
        <v>0</v>
      </c>
      <c r="BS49" s="65">
        <f>xAREA!BO49/xAREA!BO$66*100</f>
        <v>0</v>
      </c>
      <c r="BT49" s="65">
        <f>xAREA!BP49/xAREA!BP$66*100</f>
        <v>0</v>
      </c>
      <c r="BU49" s="65">
        <f>xAREA!BQ49/xAREA!BQ$66*100</f>
        <v>0.75757575757575757</v>
      </c>
      <c r="BV49" s="65">
        <f>xAREA!BR49/xAREA!BR$66*100</f>
        <v>1.8518518518518516</v>
      </c>
      <c r="BW49" s="65">
        <f>xAREA!BS49/xAREA!BS$66*100</f>
        <v>0</v>
      </c>
      <c r="BX49" s="65">
        <f>xAREA!BT49/xAREA!BT$66*100</f>
        <v>0</v>
      </c>
      <c r="BY49" s="65">
        <f>xAREA!BU49/xAREA!BU$66*100</f>
        <v>0</v>
      </c>
      <c r="BZ49" s="65">
        <f>xAREA!BV49/xAREA!BV$66*100</f>
        <v>0</v>
      </c>
      <c r="CA49" s="65">
        <f>xAREA!BW49/xAREA!BW$66*100</f>
        <v>0</v>
      </c>
      <c r="CB49" s="65">
        <f>xAREA!BX49/xAREA!BX$66*100</f>
        <v>0</v>
      </c>
      <c r="CC49" s="10">
        <f>xAREA!BY49/xAREA!BY$66*100</f>
        <v>0</v>
      </c>
      <c r="CD49" s="10">
        <f>xAREA!BZ49/xAREA!BZ$66*100</f>
        <v>0</v>
      </c>
      <c r="CE49" s="10"/>
      <c r="CF49" s="6"/>
      <c r="CG49" s="12"/>
      <c r="CH49" s="12"/>
      <c r="CI49" s="12">
        <v>0.39371474549662627</v>
      </c>
      <c r="CJ49" s="12">
        <v>0.46708882693695453</v>
      </c>
      <c r="CK49" s="12">
        <v>0.65146534735603534</v>
      </c>
      <c r="CL49" s="12">
        <v>0</v>
      </c>
      <c r="CM49" s="12">
        <v>0.30936843594047997</v>
      </c>
      <c r="CN49" s="12">
        <v>0.95711667283884061</v>
      </c>
      <c r="CO49" s="12">
        <v>0.18258767047740393</v>
      </c>
      <c r="CP49" s="12">
        <v>0.30086957203431841</v>
      </c>
      <c r="CQ49" s="12">
        <v>0.13070347785630596</v>
      </c>
      <c r="CR49" s="12">
        <v>0.59242055637415936</v>
      </c>
      <c r="CS49" s="12">
        <v>1.7441566964511084</v>
      </c>
      <c r="CT49" s="12">
        <v>0.36925699820010482</v>
      </c>
      <c r="CU49" s="12">
        <v>0</v>
      </c>
      <c r="CV49" s="12">
        <v>0.35217527393011144</v>
      </c>
      <c r="CW49" s="12">
        <v>0</v>
      </c>
      <c r="CX49" s="6"/>
      <c r="CY49" s="34">
        <f t="shared" si="4"/>
        <v>45</v>
      </c>
      <c r="CZ49" s="45">
        <f t="shared" si="5"/>
        <v>0.32833275319908289</v>
      </c>
      <c r="DA49" s="25">
        <f t="shared" si="6"/>
        <v>0.39371474549662627</v>
      </c>
      <c r="DB49" s="25">
        <f t="shared" si="7"/>
        <v>0.30086957203431841</v>
      </c>
      <c r="DC49" s="25">
        <f t="shared" si="8"/>
        <v>0.35217527393011144</v>
      </c>
      <c r="DD49" s="26">
        <f t="shared" si="9"/>
        <v>0</v>
      </c>
      <c r="DG49" s="7">
        <f t="shared" si="11"/>
        <v>10.352175273930111</v>
      </c>
      <c r="DH49" s="7">
        <f t="shared" si="12"/>
        <v>20.300869572034319</v>
      </c>
      <c r="DI49" s="7">
        <f t="shared" si="13"/>
        <v>30.393714745496627</v>
      </c>
      <c r="DW49" s="56"/>
      <c r="DX49" s="56"/>
    </row>
    <row r="50" spans="1:128">
      <c r="A50">
        <v>46</v>
      </c>
      <c r="M50" s="19">
        <f>xAREA!M50/xAREA!M$66*100</f>
        <v>0</v>
      </c>
      <c r="N50" s="19">
        <f>xAREA!N50/xAREA!N$66*100</f>
        <v>0.52555387367551942</v>
      </c>
      <c r="O50" s="19">
        <f>xAREA!O50/xAREA!O$66*100</f>
        <v>0</v>
      </c>
      <c r="P50" s="19">
        <f>xAREA!P50/xAREA!P$66*100</f>
        <v>0</v>
      </c>
      <c r="Q50" s="19">
        <f>xAREA!Q50/xAREA!Q$66*100</f>
        <v>0</v>
      </c>
      <c r="R50" s="19">
        <f>xAREA!R50/xAREA!R$66*100</f>
        <v>0.79365079365079383</v>
      </c>
      <c r="S50" s="19">
        <f>xAREA!S50/xAREA!S$66*100</f>
        <v>1.5209125475285177</v>
      </c>
      <c r="T50" s="19"/>
      <c r="U50" s="19">
        <f>xAREA!U50/xAREA!U$66*100</f>
        <v>0.58899477936445566</v>
      </c>
      <c r="V50" s="19">
        <f>xAREA!V50/xAREA!V$66*100</f>
        <v>0</v>
      </c>
      <c r="W50" s="19">
        <f>xAREA!W50/xAREA!W$66*100</f>
        <v>0.56262735424899146</v>
      </c>
      <c r="X50" s="19">
        <f>xAREA!X50/xAREA!X$66*100</f>
        <v>0.13424244222546361</v>
      </c>
      <c r="Y50" s="19">
        <f>xAREA!Y50/xAREA!Y$66*100</f>
        <v>1.680672268907563</v>
      </c>
      <c r="Z50" s="19">
        <f>xAREA!Z50/xAREA!Z$66*100</f>
        <v>0</v>
      </c>
      <c r="AA50" s="17">
        <f>xAREA!AA50/xAREA!AA$66*100</f>
        <v>2.2988505747126435</v>
      </c>
      <c r="AB50" s="17">
        <f>xAREA!AB50/xAREA!AB$66*100</f>
        <v>1.5075376884422109</v>
      </c>
      <c r="AC50" s="17">
        <f>xAREA!AC50/xAREA!AC$66*100</f>
        <v>5.095541401273886</v>
      </c>
      <c r="AD50" s="17">
        <f>xAREA!AD50/xAREA!AD$66*100</f>
        <v>7.5581395348837201</v>
      </c>
      <c r="AE50" s="17"/>
      <c r="AF50" s="17">
        <f>xAREA!AF50/xAREA!AF$66*100</f>
        <v>0</v>
      </c>
      <c r="AG50" s="17">
        <f>xAREA!AG50/xAREA!AG$66*100</f>
        <v>0.67567567567567566</v>
      </c>
      <c r="AH50" s="17">
        <f>xAREA!AH50/xAREA!AH$66*100</f>
        <v>3.0927835051546393</v>
      </c>
      <c r="AI50" s="17">
        <f>xAREA!AI50/xAREA!AI$66*100</f>
        <v>3.4482758620689653</v>
      </c>
      <c r="AJ50" s="17"/>
      <c r="AK50" s="17"/>
      <c r="AL50" s="17">
        <f>xAREA!AL50/xAREA!AL$66*100</f>
        <v>2.8846153846153846</v>
      </c>
      <c r="AM50" s="17">
        <f>xAREA!AM50/xAREA!AM$66*100</f>
        <v>0</v>
      </c>
      <c r="AN50" s="17"/>
      <c r="AO50" s="17">
        <f>xAREA!AO50/xAREA!AO$66*100</f>
        <v>0</v>
      </c>
      <c r="AP50" s="17">
        <f>xAREA!AP50/xAREA!AP$66*100</f>
        <v>0.37878787878787878</v>
      </c>
      <c r="AQ50" s="17">
        <f>xAREA!AQ50/xAREA!AQ$66*100</f>
        <v>0.84269662921348309</v>
      </c>
      <c r="AR50" s="17">
        <f>xAREA!AR50/xAREA!AR$66*100</f>
        <v>0</v>
      </c>
      <c r="AS50" s="17">
        <f>xAREA!AS50/xAREA!AS$66*100</f>
        <v>0.2652519893899204</v>
      </c>
      <c r="AT50" s="17">
        <f>xAREA!AT50/xAREA!AT$66*100</f>
        <v>0</v>
      </c>
      <c r="AU50" s="17">
        <f>xAREA!AU50/xAREA!AU$66*100</f>
        <v>1.0344827586206897</v>
      </c>
      <c r="AV50" s="17"/>
      <c r="AW50" s="17">
        <f>xAREA!AW50/xAREA!AW$66*100</f>
        <v>0</v>
      </c>
      <c r="AX50" s="17">
        <f>xAREA!AX50/xAREA!AX$66*100</f>
        <v>1.1363636363636365</v>
      </c>
      <c r="AY50" s="17">
        <f>xAREA!AY50/xAREA!AY$66*100</f>
        <v>2.083333333333333</v>
      </c>
      <c r="AZ50" s="17">
        <f>xAREA!AZ50/xAREA!AZ$66*100</f>
        <v>0</v>
      </c>
      <c r="BA50" s="75">
        <v>0.71599045346062051</v>
      </c>
      <c r="BB50" s="17">
        <f>xAREA!BA50/xAREA!BA$66*100</f>
        <v>0</v>
      </c>
      <c r="BC50" s="17">
        <f>xAREA!BB50/xAREA!BB$66*100</f>
        <v>0</v>
      </c>
      <c r="BD50" s="75">
        <v>0</v>
      </c>
      <c r="BE50" s="75">
        <v>0.27236002223785494</v>
      </c>
      <c r="BF50" s="17">
        <f>xAREA!BC50/xAREA!BC$66*100</f>
        <v>0.38610038610038611</v>
      </c>
      <c r="BG50" s="17">
        <f>xAREA!BD50/xAREA!BD$66*100</f>
        <v>0.30303030303030304</v>
      </c>
      <c r="BH50" s="17">
        <f>xAREA!BE50/xAREA!BE$66*100</f>
        <v>0.69930069930069927</v>
      </c>
      <c r="BI50" s="17">
        <f>xAREA!BF50/xAREA!BF$66*100</f>
        <v>0</v>
      </c>
      <c r="BJ50" s="17">
        <f>xAREA!BG50/xAREA!BG$66*100</f>
        <v>0.50761421319796951</v>
      </c>
      <c r="BK50" s="17">
        <f>xAREA!BH50/xAREA!BH$66*100</f>
        <v>0</v>
      </c>
      <c r="BL50" s="75">
        <v>0.24281823611121742</v>
      </c>
      <c r="BM50" s="17">
        <f>xAREA!BI50/xAREA!BI$66*100</f>
        <v>3.755868544600939</v>
      </c>
      <c r="BN50" s="17">
        <f>xAREA!BJ50/xAREA!BJ$66*100</f>
        <v>0.80645161290322576</v>
      </c>
      <c r="BO50" s="17">
        <f>xAREA!BK50/xAREA!BK$66*100</f>
        <v>0</v>
      </c>
      <c r="BP50" s="17">
        <f>xAREA!BL50/xAREA!BL$66*100</f>
        <v>0</v>
      </c>
      <c r="BQ50" s="65">
        <f>xAREA!BM50/xAREA!BM$66*100</f>
        <v>0</v>
      </c>
      <c r="BR50" s="65">
        <f>xAREA!BN50/xAREA!BN$66*100</f>
        <v>0</v>
      </c>
      <c r="BS50" s="65">
        <f>xAREA!BO50/xAREA!BO$66*100</f>
        <v>0</v>
      </c>
      <c r="BT50" s="65">
        <f>xAREA!BP50/xAREA!BP$66*100</f>
        <v>1.2269938650306749</v>
      </c>
      <c r="BU50" s="65">
        <f>xAREA!BQ50/xAREA!BQ$66*100</f>
        <v>0</v>
      </c>
      <c r="BV50" s="65">
        <f>xAREA!BR50/xAREA!BR$66*100</f>
        <v>0</v>
      </c>
      <c r="BW50" s="65">
        <f>xAREA!BS50/xAREA!BS$66*100</f>
        <v>0</v>
      </c>
      <c r="BX50" s="65">
        <f>xAREA!BT50/xAREA!BT$66*100</f>
        <v>0</v>
      </c>
      <c r="BY50" s="65">
        <f>xAREA!BU50/xAREA!BU$66*100</f>
        <v>0</v>
      </c>
      <c r="BZ50" s="65">
        <f>xAREA!BV50/xAREA!BV$66*100</f>
        <v>0</v>
      </c>
      <c r="CA50" s="65">
        <f>xAREA!BW50/xAREA!BW$66*100</f>
        <v>0</v>
      </c>
      <c r="CB50" s="65">
        <f>xAREA!BX50/xAREA!BX$66*100</f>
        <v>0</v>
      </c>
      <c r="CC50" s="10">
        <f>xAREA!BY50/xAREA!BY$66*100</f>
        <v>0</v>
      </c>
      <c r="CD50" s="10">
        <f>xAREA!BZ50/xAREA!BZ$66*100</f>
        <v>0</v>
      </c>
      <c r="CE50" s="10"/>
      <c r="CF50" s="6"/>
      <c r="CG50" s="12"/>
      <c r="CH50" s="12"/>
      <c r="CI50" s="12">
        <v>0.28522216341144563</v>
      </c>
      <c r="CJ50" s="12">
        <v>3.346981250603704</v>
      </c>
      <c r="CK50" s="12">
        <v>2.5977756552413784</v>
      </c>
      <c r="CL50" s="12">
        <v>0.64257912902988912</v>
      </c>
      <c r="CM50" s="12">
        <v>0.26501413736635615</v>
      </c>
      <c r="CN50" s="12">
        <v>0.49931129476584019</v>
      </c>
      <c r="CO50" s="12">
        <v>0.34501476660715008</v>
      </c>
      <c r="CP50" s="12">
        <v>0.91330977146760539</v>
      </c>
      <c r="CQ50" s="12">
        <v>8.7455053012155254E-2</v>
      </c>
      <c r="CR50" s="12">
        <v>0.23365009182321334</v>
      </c>
      <c r="CS50" s="12">
        <v>0.95411176737846437</v>
      </c>
      <c r="CT50" s="12">
        <v>0.17754525993501999</v>
      </c>
      <c r="CU50" s="12">
        <v>0</v>
      </c>
      <c r="CV50" s="12">
        <v>0.16933206643987378</v>
      </c>
      <c r="CW50" s="12">
        <v>0</v>
      </c>
      <c r="CX50" s="6"/>
      <c r="CY50" s="34">
        <f t="shared" si="4"/>
        <v>46</v>
      </c>
      <c r="CZ50" s="45">
        <f t="shared" si="5"/>
        <v>0.55148469906212638</v>
      </c>
      <c r="DA50" s="25">
        <f t="shared" si="6"/>
        <v>0.28522216341144563</v>
      </c>
      <c r="DB50" s="25">
        <f t="shared" si="7"/>
        <v>0.91330977146760539</v>
      </c>
      <c r="DC50" s="25">
        <f t="shared" si="8"/>
        <v>0.16933206643987378</v>
      </c>
      <c r="DD50" s="26">
        <f t="shared" si="9"/>
        <v>0</v>
      </c>
      <c r="DG50" s="7">
        <f t="shared" si="11"/>
        <v>10.169332066439873</v>
      </c>
      <c r="DH50" s="7">
        <f t="shared" si="12"/>
        <v>20.913309771467606</v>
      </c>
      <c r="DI50" s="7">
        <f t="shared" si="13"/>
        <v>30.285222163411447</v>
      </c>
    </row>
    <row r="51" spans="1:128">
      <c r="A51">
        <v>47</v>
      </c>
      <c r="M51" s="19">
        <f>xAREA!M51/xAREA!M$66*100</f>
        <v>0.49261083743842365</v>
      </c>
      <c r="N51" s="19">
        <f>xAREA!N51/xAREA!N$66*100</f>
        <v>0.11828815191963671</v>
      </c>
      <c r="O51" s="19">
        <f>xAREA!O51/xAREA!O$66*100</f>
        <v>0</v>
      </c>
      <c r="P51" s="19">
        <f>xAREA!P51/xAREA!P$66*100</f>
        <v>0</v>
      </c>
      <c r="Q51" s="19">
        <f>xAREA!Q51/xAREA!Q$66*100</f>
        <v>0.73051754907792987</v>
      </c>
      <c r="R51" s="19">
        <f>xAREA!R51/xAREA!R$66*100</f>
        <v>0</v>
      </c>
      <c r="S51" s="19">
        <f>xAREA!S51/xAREA!S$66*100</f>
        <v>0.76045627376425884</v>
      </c>
      <c r="T51" s="19"/>
      <c r="U51" s="19">
        <f>xAREA!U51/xAREA!U$66*100</f>
        <v>0.1325670067924398</v>
      </c>
      <c r="V51" s="19">
        <f>xAREA!V51/xAREA!V$66*100</f>
        <v>0</v>
      </c>
      <c r="W51" s="19">
        <f>xAREA!W51/xAREA!W$66*100</f>
        <v>0.12663240304577741</v>
      </c>
      <c r="X51" s="19">
        <f>xAREA!X51/xAREA!X$66*100</f>
        <v>0</v>
      </c>
      <c r="Y51" s="19">
        <f>xAREA!Y51/xAREA!Y$66*100</f>
        <v>0.84033613445378152</v>
      </c>
      <c r="Z51" s="19">
        <f>xAREA!Z51/xAREA!Z$66*100</f>
        <v>0.68826364757314218</v>
      </c>
      <c r="AA51" s="17">
        <f>xAREA!AA51/xAREA!AA$66*100</f>
        <v>0.57471264367816088</v>
      </c>
      <c r="AB51" s="17">
        <f>xAREA!AB51/xAREA!AB$66*100</f>
        <v>2.0100502512562812</v>
      </c>
      <c r="AC51" s="17">
        <f>xAREA!AC51/xAREA!AC$66*100</f>
        <v>0.63694267515923575</v>
      </c>
      <c r="AD51" s="17">
        <f>xAREA!AD51/xAREA!AD$66*100</f>
        <v>2.9069767441860463</v>
      </c>
      <c r="AE51" s="17"/>
      <c r="AF51" s="17">
        <f>xAREA!AF51/xAREA!AF$66*100</f>
        <v>0</v>
      </c>
      <c r="AG51" s="17">
        <f>xAREA!AG51/xAREA!AG$66*100</f>
        <v>1.3513513513513513</v>
      </c>
      <c r="AH51" s="17">
        <f>xAREA!AH51/xAREA!AH$66*100</f>
        <v>1.0309278350515463</v>
      </c>
      <c r="AI51" s="17">
        <f>xAREA!AI51/xAREA!AI$66*100</f>
        <v>1.3793103448275863</v>
      </c>
      <c r="AJ51" s="17"/>
      <c r="AK51" s="17"/>
      <c r="AL51" s="17">
        <f>xAREA!AL51/xAREA!AL$66*100</f>
        <v>0</v>
      </c>
      <c r="AM51" s="17">
        <f>xAREA!AM51/xAREA!AM$66*100</f>
        <v>0.4784688995215311</v>
      </c>
      <c r="AN51" s="17"/>
      <c r="AO51" s="17">
        <f>xAREA!AO51/xAREA!AO$66*100</f>
        <v>0</v>
      </c>
      <c r="AP51" s="17">
        <f>xAREA!AP51/xAREA!AP$66*100</f>
        <v>0.75757575757575757</v>
      </c>
      <c r="AQ51" s="17">
        <f>xAREA!AQ51/xAREA!AQ$66*100</f>
        <v>0</v>
      </c>
      <c r="AR51" s="17">
        <f>xAREA!AR51/xAREA!AR$66*100</f>
        <v>0.28735632183908044</v>
      </c>
      <c r="AS51" s="17">
        <f>xAREA!AS51/xAREA!AS$66*100</f>
        <v>0</v>
      </c>
      <c r="AT51" s="17">
        <f>xAREA!AT51/xAREA!AT$66*100</f>
        <v>0</v>
      </c>
      <c r="AU51" s="17">
        <f>xAREA!AU51/xAREA!AU$66*100</f>
        <v>0.68965517241379315</v>
      </c>
      <c r="AV51" s="17"/>
      <c r="AW51" s="17">
        <f>xAREA!AW51/xAREA!AW$66*100</f>
        <v>0.40650406504065045</v>
      </c>
      <c r="AX51" s="17">
        <f>xAREA!AX51/xAREA!AX$66*100</f>
        <v>1.1363636363636365</v>
      </c>
      <c r="AY51" s="17">
        <f>xAREA!AY51/xAREA!AY$66*100</f>
        <v>0.69444444444444442</v>
      </c>
      <c r="AZ51" s="17">
        <f>xAREA!AZ51/xAREA!AZ$66*100</f>
        <v>0.58139534883720934</v>
      </c>
      <c r="BA51" s="75">
        <v>0.88646437095124442</v>
      </c>
      <c r="BB51" s="17">
        <f>xAREA!BA51/xAREA!BA$66*100</f>
        <v>0.35971223021582738</v>
      </c>
      <c r="BC51" s="17">
        <f>xAREA!BB51/xAREA!BB$66*100</f>
        <v>0.85106382978723405</v>
      </c>
      <c r="BD51" s="75">
        <v>0</v>
      </c>
      <c r="BE51" s="75">
        <v>0</v>
      </c>
      <c r="BF51" s="17">
        <f>xAREA!BC51/xAREA!BC$66*100</f>
        <v>0.38610038610038611</v>
      </c>
      <c r="BG51" s="17">
        <f>xAREA!BD51/xAREA!BD$66*100</f>
        <v>0.30303030303030304</v>
      </c>
      <c r="BH51" s="17">
        <f>xAREA!BE51/xAREA!BE$66*100</f>
        <v>0</v>
      </c>
      <c r="BI51" s="17">
        <f>xAREA!BF51/xAREA!BF$66*100</f>
        <v>0</v>
      </c>
      <c r="BJ51" s="17">
        <f>xAREA!BG51/xAREA!BG$66*100</f>
        <v>0</v>
      </c>
      <c r="BK51" s="17">
        <f>xAREA!BH51/xAREA!BH$66*100</f>
        <v>0</v>
      </c>
      <c r="BL51" s="75">
        <v>0.28328400762964767</v>
      </c>
      <c r="BM51" s="17">
        <f>xAREA!BI51/xAREA!BI$66*100</f>
        <v>3.755868544600939</v>
      </c>
      <c r="BN51" s="17">
        <f>xAREA!BJ51/xAREA!BJ$66*100</f>
        <v>0.40322580645161288</v>
      </c>
      <c r="BO51" s="17">
        <f>xAREA!BK51/xAREA!BK$66*100</f>
        <v>0</v>
      </c>
      <c r="BP51" s="17">
        <f>xAREA!BL51/xAREA!BL$66*100</f>
        <v>0</v>
      </c>
      <c r="BQ51" s="65">
        <f>xAREA!BM51/xAREA!BM$66*100</f>
        <v>0</v>
      </c>
      <c r="BR51" s="65">
        <f>xAREA!BN51/xAREA!BN$66*100</f>
        <v>0</v>
      </c>
      <c r="BS51" s="65">
        <f>xAREA!BO51/xAREA!BO$66*100</f>
        <v>0</v>
      </c>
      <c r="BT51" s="65">
        <f>xAREA!BP51/xAREA!BP$66*100</f>
        <v>0</v>
      </c>
      <c r="BU51" s="65">
        <f>xAREA!BQ51/xAREA!BQ$66*100</f>
        <v>0</v>
      </c>
      <c r="BV51" s="65">
        <f>xAREA!BR51/xAREA!BR$66*100</f>
        <v>0</v>
      </c>
      <c r="BW51" s="65">
        <f>xAREA!BS51/xAREA!BS$66*100</f>
        <v>0</v>
      </c>
      <c r="BX51" s="65">
        <f>xAREA!BT51/xAREA!BT$66*100</f>
        <v>0</v>
      </c>
      <c r="BY51" s="65">
        <f>xAREA!BU51/xAREA!BU$66*100</f>
        <v>0</v>
      </c>
      <c r="BZ51" s="65">
        <f>xAREA!BV51/xAREA!BV$66*100</f>
        <v>0</v>
      </c>
      <c r="CA51" s="65">
        <f>xAREA!BW51/xAREA!BW$66*100</f>
        <v>0</v>
      </c>
      <c r="CB51" s="65">
        <f>xAREA!BX51/xAREA!BX$66*100</f>
        <v>0</v>
      </c>
      <c r="CC51" s="10">
        <f>xAREA!BY51/xAREA!BY$66*100</f>
        <v>0</v>
      </c>
      <c r="CD51" s="10">
        <f>xAREA!BZ51/xAREA!BZ$66*100</f>
        <v>0</v>
      </c>
      <c r="CE51" s="10"/>
      <c r="CF51" s="6"/>
      <c r="CG51" s="12"/>
      <c r="CH51" s="12"/>
      <c r="CI51" s="12">
        <v>0.19106023065487021</v>
      </c>
      <c r="CJ51" s="12">
        <v>1.7082502147651903</v>
      </c>
      <c r="CK51" s="12">
        <v>1.296514489132212</v>
      </c>
      <c r="CL51" s="12">
        <v>0.32679738562091504</v>
      </c>
      <c r="CM51" s="12">
        <v>0.17337259125028934</v>
      </c>
      <c r="CN51" s="12">
        <v>0.67943069638268938</v>
      </c>
      <c r="CO51" s="12">
        <v>0.20421376312877854</v>
      </c>
      <c r="CP51" s="12">
        <v>0.47976411093756832</v>
      </c>
      <c r="CQ51" s="12">
        <v>0.17233607219241198</v>
      </c>
      <c r="CR51" s="12">
        <v>0.22820995692420032</v>
      </c>
      <c r="CS51" s="12">
        <v>0.89437461086711423</v>
      </c>
      <c r="CT51" s="12">
        <v>0.19867112497462647</v>
      </c>
      <c r="CU51" s="12">
        <v>0</v>
      </c>
      <c r="CV51" s="12">
        <v>0.18948065493948063</v>
      </c>
      <c r="CW51" s="12">
        <v>0</v>
      </c>
      <c r="CX51" s="6"/>
      <c r="CY51" s="34">
        <f t="shared" si="4"/>
        <v>47</v>
      </c>
      <c r="CZ51" s="45">
        <f t="shared" si="5"/>
        <v>0.33632642054920386</v>
      </c>
      <c r="DA51" s="25">
        <f t="shared" si="6"/>
        <v>0.19106023065487021</v>
      </c>
      <c r="DB51" s="25">
        <f t="shared" si="7"/>
        <v>0.47976411093756832</v>
      </c>
      <c r="DC51" s="25">
        <f t="shared" si="8"/>
        <v>0.18948065493948063</v>
      </c>
      <c r="DD51" s="26">
        <f t="shared" si="9"/>
        <v>0</v>
      </c>
      <c r="DG51" s="7">
        <f t="shared" si="11"/>
        <v>10.18948065493948</v>
      </c>
      <c r="DH51" s="7">
        <f t="shared" si="12"/>
        <v>20.47976411093757</v>
      </c>
      <c r="DI51" s="7">
        <f t="shared" si="13"/>
        <v>30.19106023065487</v>
      </c>
    </row>
    <row r="52" spans="1:128">
      <c r="A52">
        <v>48</v>
      </c>
      <c r="M52" s="19">
        <f>xAREA!M52/xAREA!M$66*100</f>
        <v>0.49261083743842365</v>
      </c>
      <c r="N52" s="19">
        <f>xAREA!N52/xAREA!N$66*100</f>
        <v>0.76290078436768949</v>
      </c>
      <c r="O52" s="19">
        <f>xAREA!O52/xAREA!O$66*100</f>
        <v>0.7066243152419095</v>
      </c>
      <c r="P52" s="19">
        <f>xAREA!P52/xAREA!P$66*100</f>
        <v>0.30425862974598861</v>
      </c>
      <c r="Q52" s="19">
        <f>xAREA!Q52/xAREA!Q$66*100</f>
        <v>0</v>
      </c>
      <c r="R52" s="19">
        <f>xAREA!R52/xAREA!R$66*100</f>
        <v>1.5873015873015877</v>
      </c>
      <c r="S52" s="19">
        <f>xAREA!S52/xAREA!S$66*100</f>
        <v>1.5209125475285177</v>
      </c>
      <c r="T52" s="19"/>
      <c r="U52" s="19">
        <f>xAREA!U52/xAREA!U$66*100</f>
        <v>0.85499242165808076</v>
      </c>
      <c r="V52" s="19">
        <f>xAREA!V52/xAREA!V$66*100</f>
        <v>0.45248868778280549</v>
      </c>
      <c r="W52" s="19">
        <f>xAREA!W52/xAREA!W$66*100</f>
        <v>0.81671712713563294</v>
      </c>
      <c r="X52" s="19">
        <f>xAREA!X52/xAREA!X$66*100</f>
        <v>0.46132174771291246</v>
      </c>
      <c r="Y52" s="19">
        <f>xAREA!Y52/xAREA!Y$66*100</f>
        <v>1.680672268907563</v>
      </c>
      <c r="Z52" s="19">
        <f>xAREA!Z52/xAREA!Z$66*100</f>
        <v>0</v>
      </c>
      <c r="AA52" s="17">
        <f>xAREA!AA52/xAREA!AA$66*100</f>
        <v>2.2988505747126435</v>
      </c>
      <c r="AB52" s="17">
        <f>xAREA!AB52/xAREA!AB$66*100</f>
        <v>1.0050251256281406</v>
      </c>
      <c r="AC52" s="17">
        <f>xAREA!AC52/xAREA!AC$66*100</f>
        <v>3.1847133757961785</v>
      </c>
      <c r="AD52" s="17">
        <f>xAREA!AD52/xAREA!AD$66*100</f>
        <v>0</v>
      </c>
      <c r="AE52" s="17"/>
      <c r="AF52" s="17">
        <f>xAREA!AF52/xAREA!AF$66*100</f>
        <v>1</v>
      </c>
      <c r="AG52" s="17">
        <f>xAREA!AG52/xAREA!AG$66*100</f>
        <v>2.7027027027027026</v>
      </c>
      <c r="AH52" s="17">
        <f>xAREA!AH52/xAREA!AH$66*100</f>
        <v>0</v>
      </c>
      <c r="AI52" s="17">
        <f>xAREA!AI52/xAREA!AI$66*100</f>
        <v>2.0689655172413794</v>
      </c>
      <c r="AJ52" s="17"/>
      <c r="AK52" s="17"/>
      <c r="AL52" s="17">
        <f>xAREA!AL52/xAREA!AL$66*100</f>
        <v>1.9230769230769231</v>
      </c>
      <c r="AM52" s="17">
        <f>xAREA!AM52/xAREA!AM$66*100</f>
        <v>0.4784688995215311</v>
      </c>
      <c r="AN52" s="17"/>
      <c r="AO52" s="17">
        <f>xAREA!AO52/xAREA!AO$66*100</f>
        <v>0</v>
      </c>
      <c r="AP52" s="17">
        <f>xAREA!AP52/xAREA!AP$66*100</f>
        <v>0.75757575757575757</v>
      </c>
      <c r="AQ52" s="17">
        <f>xAREA!AQ52/xAREA!AQ$66*100</f>
        <v>0</v>
      </c>
      <c r="AR52" s="17">
        <f>xAREA!AR52/xAREA!AR$66*100</f>
        <v>0</v>
      </c>
      <c r="AS52" s="17">
        <f>xAREA!AS52/xAREA!AS$66*100</f>
        <v>0.53050397877984079</v>
      </c>
      <c r="AT52" s="17">
        <f>xAREA!AT52/xAREA!AT$66*100</f>
        <v>0.40816326530612246</v>
      </c>
      <c r="AU52" s="17">
        <f>xAREA!AU52/xAREA!AU$66*100</f>
        <v>1.7241379310344827</v>
      </c>
      <c r="AV52" s="17"/>
      <c r="AW52" s="17">
        <f>xAREA!AW52/xAREA!AW$66*100</f>
        <v>0</v>
      </c>
      <c r="AX52" s="17">
        <f>xAREA!AX52/xAREA!AX$66*100</f>
        <v>0</v>
      </c>
      <c r="AY52" s="17">
        <f>xAREA!AY52/xAREA!AY$66*100</f>
        <v>0.69444444444444442</v>
      </c>
      <c r="AZ52" s="17">
        <f>xAREA!AZ52/xAREA!AZ$66*100</f>
        <v>0.58139534883720934</v>
      </c>
      <c r="BA52" s="75">
        <v>0.51142175247187183</v>
      </c>
      <c r="BB52" s="17">
        <f>xAREA!BA52/xAREA!BA$66*100</f>
        <v>0.35971223021582738</v>
      </c>
      <c r="BC52" s="17">
        <f>xAREA!BB52/xAREA!BB$66*100</f>
        <v>0</v>
      </c>
      <c r="BD52" s="75">
        <v>0</v>
      </c>
      <c r="BE52" s="75">
        <v>1.0132064366573227E-5</v>
      </c>
      <c r="BF52" s="17">
        <f>xAREA!BC52/xAREA!BC$66*100</f>
        <v>0.38610038610038611</v>
      </c>
      <c r="BG52" s="17">
        <f>xAREA!BD52/xAREA!BD$66*100</f>
        <v>0</v>
      </c>
      <c r="BH52" s="17">
        <f>xAREA!BE52/xAREA!BE$66*100</f>
        <v>0.34965034965034963</v>
      </c>
      <c r="BI52" s="17">
        <f>xAREA!BF52/xAREA!BF$66*100</f>
        <v>0</v>
      </c>
      <c r="BJ52" s="17">
        <f>xAREA!BG52/xAREA!BG$66*100</f>
        <v>0.50761421319796951</v>
      </c>
      <c r="BK52" s="17">
        <f>xAREA!BH52/xAREA!BH$66*100</f>
        <v>0</v>
      </c>
      <c r="BL52" s="75">
        <v>0.28328400762964767</v>
      </c>
      <c r="BM52" s="17">
        <f>xAREA!BI52/xAREA!BI$66*100</f>
        <v>2.3474178403755865</v>
      </c>
      <c r="BN52" s="17">
        <f>xAREA!BJ52/xAREA!BJ$66*100</f>
        <v>0.40322580645161288</v>
      </c>
      <c r="BO52" s="17">
        <f>xAREA!BK52/xAREA!BK$66*100</f>
        <v>0.39370078740157477</v>
      </c>
      <c r="BP52" s="17">
        <f>xAREA!BL52/xAREA!BL$66*100</f>
        <v>0</v>
      </c>
      <c r="BQ52" s="65">
        <f>xAREA!BM52/xAREA!BM$66*100</f>
        <v>0</v>
      </c>
      <c r="BR52" s="65">
        <f>xAREA!BN52/xAREA!BN$66*100</f>
        <v>0</v>
      </c>
      <c r="BS52" s="65">
        <f>xAREA!BO52/xAREA!BO$66*100</f>
        <v>0</v>
      </c>
      <c r="BT52" s="65">
        <f>xAREA!BP52/xAREA!BP$66*100</f>
        <v>0.61349693251533743</v>
      </c>
      <c r="BU52" s="65">
        <f>xAREA!BQ52/xAREA!BQ$66*100</f>
        <v>0</v>
      </c>
      <c r="BV52" s="65">
        <f>xAREA!BR52/xAREA!BR$66*100</f>
        <v>0</v>
      </c>
      <c r="BW52" s="65">
        <f>xAREA!BS52/xAREA!BS$66*100</f>
        <v>0</v>
      </c>
      <c r="BX52" s="65">
        <f>xAREA!BT52/xAREA!BT$66*100</f>
        <v>0</v>
      </c>
      <c r="BY52" s="65">
        <f>xAREA!BU52/xAREA!BU$66*100</f>
        <v>0</v>
      </c>
      <c r="BZ52" s="65">
        <f>xAREA!BV52/xAREA!BV$66*100</f>
        <v>0</v>
      </c>
      <c r="CA52" s="65">
        <f>xAREA!BW52/xAREA!BW$66*100</f>
        <v>0</v>
      </c>
      <c r="CB52" s="65">
        <f>xAREA!BX52/xAREA!BX$66*100</f>
        <v>0</v>
      </c>
      <c r="CC52" s="10">
        <f>xAREA!BY52/xAREA!BY$66*100</f>
        <v>0</v>
      </c>
      <c r="CD52" s="10">
        <f>xAREA!BZ52/xAREA!BZ$66*100</f>
        <v>0</v>
      </c>
      <c r="CE52" s="10"/>
      <c r="CF52" s="6"/>
      <c r="CG52" s="12"/>
      <c r="CH52" s="12"/>
      <c r="CI52" s="12">
        <v>0.47355500726041394</v>
      </c>
      <c r="CJ52" s="12">
        <v>1.0163163497554051</v>
      </c>
      <c r="CK52" s="12">
        <v>0.95251748865906105</v>
      </c>
      <c r="CL52" s="12">
        <v>0.32679738562091504</v>
      </c>
      <c r="CM52" s="12">
        <v>0.49485386172413459</v>
      </c>
      <c r="CN52" s="12">
        <v>0.22169368099600656</v>
      </c>
      <c r="CO52" s="12">
        <v>0.35811625924698226</v>
      </c>
      <c r="CP52" s="12">
        <v>0.50806348678545021</v>
      </c>
      <c r="CQ52" s="12">
        <v>3.9604599860942731E-2</v>
      </c>
      <c r="CR52" s="12">
        <v>0.19734648007434991</v>
      </c>
      <c r="CS52" s="12">
        <v>0.65429311870621654</v>
      </c>
      <c r="CT52" s="12">
        <v>0.11890885401719262</v>
      </c>
      <c r="CU52" s="12">
        <v>0</v>
      </c>
      <c r="CV52" s="12">
        <v>0.11340816407094043</v>
      </c>
      <c r="CW52" s="12">
        <v>0</v>
      </c>
      <c r="CX52" s="6"/>
      <c r="CY52" s="34">
        <f t="shared" si="4"/>
        <v>48</v>
      </c>
      <c r="CZ52" s="45">
        <f t="shared" si="5"/>
        <v>0.33151044685902775</v>
      </c>
      <c r="DA52" s="25">
        <f t="shared" si="6"/>
        <v>0.47355500726041394</v>
      </c>
      <c r="DB52" s="25">
        <f t="shared" si="7"/>
        <v>0.50806348678545021</v>
      </c>
      <c r="DC52" s="25">
        <f t="shared" si="8"/>
        <v>0.11340816407094043</v>
      </c>
      <c r="DD52" s="26">
        <f t="shared" si="9"/>
        <v>0</v>
      </c>
      <c r="DG52" s="7">
        <f t="shared" si="11"/>
        <v>10.11340816407094</v>
      </c>
      <c r="DH52" s="7">
        <f t="shared" si="12"/>
        <v>20.508063486785449</v>
      </c>
      <c r="DI52" s="7">
        <f t="shared" si="13"/>
        <v>30.473555007260416</v>
      </c>
    </row>
    <row r="53" spans="1:128">
      <c r="A53">
        <v>49</v>
      </c>
      <c r="M53" s="19">
        <f>xAREA!M53/xAREA!M$66*100</f>
        <v>0</v>
      </c>
      <c r="N53" s="19">
        <f>xAREA!N53/xAREA!N$66*100</f>
        <v>0.40649511490298612</v>
      </c>
      <c r="O53" s="19">
        <f>xAREA!O53/xAREA!O$66*100</f>
        <v>2.1820190581411403</v>
      </c>
      <c r="P53" s="19">
        <f>xAREA!P53/xAREA!P$66*100</f>
        <v>0.31317826384277658</v>
      </c>
      <c r="Q53" s="19">
        <f>xAREA!Q53/xAREA!Q$66*100</f>
        <v>0</v>
      </c>
      <c r="R53" s="19">
        <f>xAREA!R53/xAREA!R$66*100</f>
        <v>0</v>
      </c>
      <c r="S53" s="19">
        <f>xAREA!S53/xAREA!S$66*100</f>
        <v>0</v>
      </c>
      <c r="T53" s="19"/>
      <c r="U53" s="19">
        <f>xAREA!U53/xAREA!U$66*100</f>
        <v>0.45556414386327032</v>
      </c>
      <c r="V53" s="19">
        <f>xAREA!V53/xAREA!V$66*100</f>
        <v>0.45248868778280549</v>
      </c>
      <c r="W53" s="19">
        <f>xAREA!W53/xAREA!W$66*100</f>
        <v>0.43516998440812765</v>
      </c>
      <c r="X53" s="19">
        <f>xAREA!X53/xAREA!X$66*100</f>
        <v>0.27242033063994736</v>
      </c>
      <c r="Y53" s="19">
        <f>xAREA!Y53/xAREA!Y$66*100</f>
        <v>0</v>
      </c>
      <c r="Z53" s="19">
        <f>xAREA!Z53/xAREA!Z$66*100</f>
        <v>0</v>
      </c>
      <c r="AA53" s="17">
        <f>xAREA!AA53/xAREA!AA$66*100</f>
        <v>0</v>
      </c>
      <c r="AB53" s="17">
        <f>xAREA!AB53/xAREA!AB$66*100</f>
        <v>2.0100502512562812</v>
      </c>
      <c r="AC53" s="17">
        <f>xAREA!AC53/xAREA!AC$66*100</f>
        <v>2.547770700636943</v>
      </c>
      <c r="AD53" s="17">
        <f>xAREA!AD53/xAREA!AD$66*100</f>
        <v>0</v>
      </c>
      <c r="AE53" s="17"/>
      <c r="AF53" s="17">
        <f>xAREA!AF53/xAREA!AF$66*100</f>
        <v>1</v>
      </c>
      <c r="AG53" s="17">
        <f>xAREA!AG53/xAREA!AG$66*100</f>
        <v>0</v>
      </c>
      <c r="AH53" s="17">
        <f>xAREA!AH53/xAREA!AH$66*100</f>
        <v>0</v>
      </c>
      <c r="AI53" s="17">
        <f>xAREA!AI53/xAREA!AI$66*100</f>
        <v>4.1379310344827589</v>
      </c>
      <c r="AJ53" s="17"/>
      <c r="AK53" s="17"/>
      <c r="AL53" s="17">
        <f>xAREA!AL53/xAREA!AL$66*100</f>
        <v>0.96153846153846156</v>
      </c>
      <c r="AM53" s="17">
        <f>xAREA!AM53/xAREA!AM$66*100</f>
        <v>0</v>
      </c>
      <c r="AN53" s="17"/>
      <c r="AO53" s="17">
        <f>xAREA!AO53/xAREA!AO$66*100</f>
        <v>0</v>
      </c>
      <c r="AP53" s="17">
        <f>xAREA!AP53/xAREA!AP$66*100</f>
        <v>0</v>
      </c>
      <c r="AQ53" s="17">
        <f>xAREA!AQ53/xAREA!AQ$66*100</f>
        <v>0</v>
      </c>
      <c r="AR53" s="17">
        <f>xAREA!AR53/xAREA!AR$66*100</f>
        <v>0</v>
      </c>
      <c r="AS53" s="17">
        <f>xAREA!AS53/xAREA!AS$66*100</f>
        <v>0</v>
      </c>
      <c r="AT53" s="17">
        <f>xAREA!AT53/xAREA!AT$66*100</f>
        <v>0.40816326530612246</v>
      </c>
      <c r="AU53" s="17">
        <f>xAREA!AU53/xAREA!AU$66*100</f>
        <v>0.34482758620689657</v>
      </c>
      <c r="AV53" s="17"/>
      <c r="AW53" s="17">
        <f>xAREA!AW53/xAREA!AW$66*100</f>
        <v>0</v>
      </c>
      <c r="AX53" s="17">
        <f>xAREA!AX53/xAREA!AX$66*100</f>
        <v>0</v>
      </c>
      <c r="AY53" s="17">
        <f>xAREA!AY53/xAREA!AY$66*100</f>
        <v>0.69444444444444442</v>
      </c>
      <c r="AZ53" s="17">
        <f>xAREA!AZ53/xAREA!AZ$66*100</f>
        <v>0</v>
      </c>
      <c r="BA53" s="75">
        <v>0.34094783498124787</v>
      </c>
      <c r="BB53" s="17">
        <f>xAREA!BA53/xAREA!BA$66*100</f>
        <v>0</v>
      </c>
      <c r="BC53" s="17">
        <f>xAREA!BB53/xAREA!BB$66*100</f>
        <v>0</v>
      </c>
      <c r="BD53" s="75">
        <v>0</v>
      </c>
      <c r="BE53" s="75">
        <v>0</v>
      </c>
      <c r="BF53" s="17">
        <f>xAREA!BC53/xAREA!BC$66*100</f>
        <v>0.38610038610038611</v>
      </c>
      <c r="BG53" s="17">
        <f>xAREA!BD53/xAREA!BD$66*100</f>
        <v>0</v>
      </c>
      <c r="BH53" s="17">
        <f>xAREA!BE53/xAREA!BE$66*100</f>
        <v>0</v>
      </c>
      <c r="BI53" s="17">
        <f>xAREA!BF53/xAREA!BF$66*100</f>
        <v>0</v>
      </c>
      <c r="BJ53" s="17">
        <f>xAREA!BG53/xAREA!BG$66*100</f>
        <v>0.50761421319796951</v>
      </c>
      <c r="BK53" s="17">
        <f>xAREA!BH53/xAREA!BH$66*100</f>
        <v>0</v>
      </c>
      <c r="BL53" s="75">
        <v>0.12141080426993983</v>
      </c>
      <c r="BM53" s="17">
        <f>xAREA!BI53/xAREA!BI$66*100</f>
        <v>0.93896713615023475</v>
      </c>
      <c r="BN53" s="17">
        <f>xAREA!BJ53/xAREA!BJ$66*100</f>
        <v>0</v>
      </c>
      <c r="BO53" s="17">
        <f>xAREA!BK53/xAREA!BK$66*100</f>
        <v>0</v>
      </c>
      <c r="BP53" s="17">
        <f>xAREA!BL53/xAREA!BL$66*100</f>
        <v>0.98039215686274506</v>
      </c>
      <c r="BQ53" s="65">
        <f>xAREA!BM53/xAREA!BM$66*100</f>
        <v>0</v>
      </c>
      <c r="BR53" s="65">
        <f>xAREA!BN53/xAREA!BN$66*100</f>
        <v>0</v>
      </c>
      <c r="BS53" s="65">
        <f>xAREA!BO53/xAREA!BO$66*100</f>
        <v>0</v>
      </c>
      <c r="BT53" s="65">
        <f>xAREA!BP53/xAREA!BP$66*100</f>
        <v>0</v>
      </c>
      <c r="BU53" s="65">
        <f>xAREA!BQ53/xAREA!BQ$66*100</f>
        <v>0</v>
      </c>
      <c r="BV53" s="65">
        <f>xAREA!BR53/xAREA!BR$66*100</f>
        <v>0</v>
      </c>
      <c r="BW53" s="65">
        <f>xAREA!BS53/xAREA!BS$66*100</f>
        <v>0</v>
      </c>
      <c r="BX53" s="65">
        <f>xAREA!BT53/xAREA!BT$66*100</f>
        <v>0</v>
      </c>
      <c r="BY53" s="65">
        <f>xAREA!BU53/xAREA!BU$66*100</f>
        <v>0</v>
      </c>
      <c r="BZ53" s="65">
        <f>xAREA!BV53/xAREA!BV$66*100</f>
        <v>0</v>
      </c>
      <c r="CA53" s="65">
        <f>xAREA!BW53/xAREA!BW$66*100</f>
        <v>0</v>
      </c>
      <c r="CB53" s="65">
        <f>xAREA!BX53/xAREA!BX$66*100</f>
        <v>0</v>
      </c>
      <c r="CC53" s="10">
        <f>xAREA!BY53/xAREA!BY$66*100</f>
        <v>0</v>
      </c>
      <c r="CD53" s="10">
        <f>xAREA!BZ53/xAREA!BZ$66*100</f>
        <v>0</v>
      </c>
      <c r="CE53" s="10"/>
      <c r="CF53" s="6"/>
      <c r="CG53" s="12"/>
      <c r="CH53" s="12"/>
      <c r="CI53" s="12">
        <v>0.22189099174490176</v>
      </c>
      <c r="CJ53" s="12">
        <v>1.2775317367292807</v>
      </c>
      <c r="CK53" s="12">
        <v>1.0635004255485065</v>
      </c>
      <c r="CL53" s="12">
        <v>0</v>
      </c>
      <c r="CM53" s="12">
        <v>9.8433822450360864E-2</v>
      </c>
      <c r="CN53" s="12">
        <v>6.3131313131313135E-2</v>
      </c>
      <c r="CO53" s="12">
        <v>5.3611061492045947E-2</v>
      </c>
      <c r="CP53" s="12">
        <v>0.30837182369745403</v>
      </c>
      <c r="CQ53" s="12">
        <v>0</v>
      </c>
      <c r="CR53" s="12">
        <v>9.1728670186670525E-2</v>
      </c>
      <c r="CS53" s="12">
        <v>0.64438921108349445</v>
      </c>
      <c r="CT53" s="12">
        <v>5.1783723981550116E-2</v>
      </c>
      <c r="CU53" s="12">
        <v>0</v>
      </c>
      <c r="CV53" s="12">
        <v>4.9388223560331471E-2</v>
      </c>
      <c r="CW53" s="12">
        <v>0</v>
      </c>
      <c r="CX53" s="6"/>
      <c r="CY53" s="34">
        <f t="shared" si="4"/>
        <v>49</v>
      </c>
      <c r="CZ53" s="45">
        <f t="shared" si="5"/>
        <v>0.18922726383546057</v>
      </c>
      <c r="DA53" s="25">
        <f t="shared" si="6"/>
        <v>0.22189099174490176</v>
      </c>
      <c r="DB53" s="25">
        <f t="shared" si="7"/>
        <v>0.30837182369745403</v>
      </c>
      <c r="DC53" s="25">
        <f t="shared" si="8"/>
        <v>4.9388223560331471E-2</v>
      </c>
      <c r="DD53" s="26">
        <f t="shared" si="9"/>
        <v>0</v>
      </c>
      <c r="DG53" s="7">
        <f t="shared" si="11"/>
        <v>10.049388223560332</v>
      </c>
      <c r="DH53" s="7">
        <f t="shared" si="12"/>
        <v>20.308371823697453</v>
      </c>
      <c r="DI53" s="7">
        <f t="shared" si="13"/>
        <v>30.221890991744903</v>
      </c>
    </row>
    <row r="54" spans="1:128">
      <c r="A54">
        <v>50</v>
      </c>
      <c r="M54" s="19">
        <f>xAREA!M54/xAREA!M$66*100</f>
        <v>0.49261083743842365</v>
      </c>
      <c r="N54" s="19">
        <f>xAREA!N54/xAREA!N$66*100</f>
        <v>0.24004403467730839</v>
      </c>
      <c r="O54" s="19">
        <f>xAREA!O54/xAREA!O$66*100</f>
        <v>0.90917460755880852</v>
      </c>
      <c r="P54" s="19">
        <f>xAREA!P54/xAREA!P$66*100</f>
        <v>0</v>
      </c>
      <c r="Q54" s="19">
        <f>xAREA!Q54/xAREA!Q$66*100</f>
        <v>0.75193337299226659</v>
      </c>
      <c r="R54" s="19">
        <f>xAREA!R54/xAREA!R$66*100</f>
        <v>0.79365079365079383</v>
      </c>
      <c r="S54" s="19">
        <f>xAREA!S54/xAREA!S$66*100</f>
        <v>0</v>
      </c>
      <c r="T54" s="19"/>
      <c r="U54" s="19">
        <f>xAREA!U54/xAREA!U$66*100</f>
        <v>0.26902034277423453</v>
      </c>
      <c r="V54" s="19">
        <f>xAREA!V54/xAREA!V$66*100</f>
        <v>0</v>
      </c>
      <c r="W54" s="19">
        <f>xAREA!W54/xAREA!W$66*100</f>
        <v>0.52137901449466673</v>
      </c>
      <c r="X54" s="19">
        <f>xAREA!X54/xAREA!X$66*100</f>
        <v>0.34631926463376933</v>
      </c>
      <c r="Y54" s="19">
        <f>xAREA!Y54/xAREA!Y$66*100</f>
        <v>0</v>
      </c>
      <c r="Z54" s="19">
        <f>xAREA!Z54/xAREA!Z$66*100</f>
        <v>0.70844075776258286</v>
      </c>
      <c r="AA54" s="17">
        <f>xAREA!AA54/xAREA!AA$66*100</f>
        <v>0</v>
      </c>
      <c r="AB54" s="17">
        <f>xAREA!AB54/xAREA!AB$66*100</f>
        <v>0</v>
      </c>
      <c r="AC54" s="17">
        <f>xAREA!AC54/xAREA!AC$66*100</f>
        <v>2.547770700636943</v>
      </c>
      <c r="AD54" s="17">
        <f>xAREA!AD54/xAREA!AD$66*100</f>
        <v>2.3255813953488373</v>
      </c>
      <c r="AE54" s="17"/>
      <c r="AF54" s="17">
        <f>xAREA!AF54/xAREA!AF$66*100</f>
        <v>4</v>
      </c>
      <c r="AG54" s="17">
        <f>xAREA!AG54/xAREA!AG$66*100</f>
        <v>0.67567567567567566</v>
      </c>
      <c r="AH54" s="17">
        <f>xAREA!AH54/xAREA!AH$66*100</f>
        <v>0</v>
      </c>
      <c r="AI54" s="17">
        <f>xAREA!AI54/xAREA!AI$66*100</f>
        <v>0.68965517241379315</v>
      </c>
      <c r="AJ54" s="17"/>
      <c r="AK54" s="17"/>
      <c r="AL54" s="17">
        <f>xAREA!AL54/xAREA!AL$66*100</f>
        <v>0</v>
      </c>
      <c r="AM54" s="17">
        <f>xAREA!AM54/xAREA!AM$66*100</f>
        <v>0</v>
      </c>
      <c r="AN54" s="17"/>
      <c r="AO54" s="17">
        <f>xAREA!AO54/xAREA!AO$66*100</f>
        <v>0</v>
      </c>
      <c r="AP54" s="17">
        <f>xAREA!AP54/xAREA!AP$66*100</f>
        <v>0</v>
      </c>
      <c r="AQ54" s="17">
        <f>xAREA!AQ54/xAREA!AQ$66*100</f>
        <v>0.2808988764044944</v>
      </c>
      <c r="AR54" s="17">
        <f>xAREA!AR54/xAREA!AR$66*100</f>
        <v>0.28735632183908044</v>
      </c>
      <c r="AS54" s="17">
        <f>xAREA!AS54/xAREA!AS$66*100</f>
        <v>0</v>
      </c>
      <c r="AT54" s="17">
        <f>xAREA!AT54/xAREA!AT$66*100</f>
        <v>0</v>
      </c>
      <c r="AU54" s="17">
        <f>xAREA!AU54/xAREA!AU$66*100</f>
        <v>0</v>
      </c>
      <c r="AV54" s="17"/>
      <c r="AW54" s="17">
        <f>xAREA!AW54/xAREA!AW$66*100</f>
        <v>0</v>
      </c>
      <c r="AX54" s="17">
        <f>xAREA!AX54/xAREA!AX$66*100</f>
        <v>0.56818181818181823</v>
      </c>
      <c r="AY54" s="17">
        <f>xAREA!AY54/xAREA!AY$66*100</f>
        <v>0</v>
      </c>
      <c r="AZ54" s="17">
        <f>xAREA!AZ54/xAREA!AZ$66*100</f>
        <v>0</v>
      </c>
      <c r="BA54" s="75">
        <v>0.20456870098874871</v>
      </c>
      <c r="BB54" s="17">
        <f>xAREA!BA54/xAREA!BA$66*100</f>
        <v>0</v>
      </c>
      <c r="BC54" s="17">
        <f>xAREA!BB54/xAREA!BB$66*100</f>
        <v>0</v>
      </c>
      <c r="BD54" s="75">
        <v>0</v>
      </c>
      <c r="BE54" s="75">
        <v>0.17021868135843021</v>
      </c>
      <c r="BF54" s="17">
        <f>xAREA!BC54/xAREA!BC$66*100</f>
        <v>0</v>
      </c>
      <c r="BG54" s="17">
        <f>xAREA!BD54/xAREA!BD$66*100</f>
        <v>0</v>
      </c>
      <c r="BH54" s="17">
        <f>xAREA!BE54/xAREA!BE$66*100</f>
        <v>0</v>
      </c>
      <c r="BI54" s="17">
        <f>xAREA!BF54/xAREA!BF$66*100</f>
        <v>0</v>
      </c>
      <c r="BJ54" s="17">
        <f>xAREA!BG54/xAREA!BG$66*100</f>
        <v>0</v>
      </c>
      <c r="BK54" s="17">
        <f>xAREA!BH54/xAREA!BH$66*100</f>
        <v>0</v>
      </c>
      <c r="BL54" s="75">
        <v>0.20234571973546259</v>
      </c>
      <c r="BM54" s="17">
        <f>xAREA!BI54/xAREA!BI$66*100</f>
        <v>1.4084507042253522</v>
      </c>
      <c r="BN54" s="17">
        <f>xAREA!BJ54/xAREA!BJ$66*100</f>
        <v>0</v>
      </c>
      <c r="BO54" s="17">
        <f>xAREA!BK54/xAREA!BK$66*100</f>
        <v>0</v>
      </c>
      <c r="BP54" s="17">
        <f>xAREA!BL54/xAREA!BL$66*100</f>
        <v>0</v>
      </c>
      <c r="BQ54" s="65">
        <f>xAREA!BM54/xAREA!BM$66*100</f>
        <v>0</v>
      </c>
      <c r="BR54" s="65">
        <f>xAREA!BN54/xAREA!BN$66*100</f>
        <v>0</v>
      </c>
      <c r="BS54" s="65">
        <f>xAREA!BO54/xAREA!BO$66*100</f>
        <v>0</v>
      </c>
      <c r="BT54" s="65">
        <f>xAREA!BP54/xAREA!BP$66*100</f>
        <v>0.61349693251533743</v>
      </c>
      <c r="BU54" s="65">
        <f>xAREA!BQ54/xAREA!BQ$66*100</f>
        <v>0</v>
      </c>
      <c r="BV54" s="65">
        <f>xAREA!BR54/xAREA!BR$66*100</f>
        <v>0</v>
      </c>
      <c r="BW54" s="65">
        <f>xAREA!BS54/xAREA!BS$66*100</f>
        <v>0</v>
      </c>
      <c r="BX54" s="65">
        <f>xAREA!BT54/xAREA!BT$66*100</f>
        <v>0</v>
      </c>
      <c r="BY54" s="65">
        <f>xAREA!BU54/xAREA!BU$66*100</f>
        <v>0</v>
      </c>
      <c r="BZ54" s="65">
        <f>xAREA!BV54/xAREA!BV$66*100</f>
        <v>0</v>
      </c>
      <c r="CA54" s="65">
        <f>xAREA!BW54/xAREA!BW$66*100</f>
        <v>0</v>
      </c>
      <c r="CB54" s="65">
        <f>xAREA!BX54/xAREA!BX$66*100</f>
        <v>0</v>
      </c>
      <c r="CC54" s="10">
        <f>xAREA!BY54/xAREA!BY$66*100</f>
        <v>0</v>
      </c>
      <c r="CD54" s="10">
        <f>xAREA!BZ54/xAREA!BZ$66*100</f>
        <v>0</v>
      </c>
      <c r="CE54" s="10"/>
      <c r="CF54" s="6"/>
      <c r="CG54" s="12"/>
      <c r="CH54" s="12"/>
      <c r="CI54" s="12">
        <v>0.24719939422316345</v>
      </c>
      <c r="CJ54" s="12">
        <v>0.94632018885153457</v>
      </c>
      <c r="CK54" s="12">
        <v>0.81494021603843148</v>
      </c>
      <c r="CL54" s="12">
        <v>0.15972681207314388</v>
      </c>
      <c r="CM54" s="12">
        <v>3.9764355791350757E-2</v>
      </c>
      <c r="CN54" s="12">
        <v>0.15495867768595042</v>
      </c>
      <c r="CO54" s="12">
        <v>7.3058788993225654E-2</v>
      </c>
      <c r="CP54" s="12">
        <v>0.26021025780452189</v>
      </c>
      <c r="CQ54" s="12">
        <v>5.465737474811979E-2</v>
      </c>
      <c r="CR54" s="12">
        <v>0.11540630403163266</v>
      </c>
      <c r="CS54" s="12">
        <v>0.3129890453834116</v>
      </c>
      <c r="CT54" s="12">
        <v>8.8725838696154316E-2</v>
      </c>
      <c r="CU54" s="12">
        <v>0</v>
      </c>
      <c r="CV54" s="12">
        <v>8.4621406499556365E-2</v>
      </c>
      <c r="CW54" s="12">
        <v>0</v>
      </c>
      <c r="CX54" s="6"/>
      <c r="CY54" s="34">
        <f t="shared" si="4"/>
        <v>50</v>
      </c>
      <c r="CZ54" s="45">
        <f t="shared" si="5"/>
        <v>0.18177570191553191</v>
      </c>
      <c r="DA54" s="25">
        <f t="shared" si="6"/>
        <v>0.24719939422316345</v>
      </c>
      <c r="DB54" s="25">
        <f t="shared" si="7"/>
        <v>0.26021025780452189</v>
      </c>
      <c r="DC54" s="25">
        <f t="shared" si="8"/>
        <v>8.4621406499556365E-2</v>
      </c>
      <c r="DD54" s="26">
        <f t="shared" si="9"/>
        <v>0</v>
      </c>
      <c r="DG54" s="7">
        <f t="shared" si="11"/>
        <v>10.084621406499556</v>
      </c>
      <c r="DH54" s="7">
        <f t="shared" si="12"/>
        <v>20.260210257804523</v>
      </c>
      <c r="DI54" s="7">
        <f t="shared" si="13"/>
        <v>30.247199394223163</v>
      </c>
    </row>
    <row r="55" spans="1:128">
      <c r="A55">
        <v>51</v>
      </c>
      <c r="M55" s="19">
        <f>xAREA!M55/xAREA!M$66*100</f>
        <v>0</v>
      </c>
      <c r="N55" s="19">
        <f>xAREA!N55/xAREA!N$66*100</f>
        <v>0.30516031374707581</v>
      </c>
      <c r="O55" s="19">
        <f>xAREA!O55/xAREA!O$66*100</f>
        <v>0</v>
      </c>
      <c r="P55" s="19">
        <f>xAREA!P55/xAREA!P$66*100</f>
        <v>0</v>
      </c>
      <c r="Q55" s="19">
        <f>xAREA!Q55/xAREA!Q$66*100</f>
        <v>0</v>
      </c>
      <c r="R55" s="19">
        <f>xAREA!R55/xAREA!R$66*100</f>
        <v>0</v>
      </c>
      <c r="S55" s="19">
        <f>xAREA!S55/xAREA!S$66*100</f>
        <v>0.76045627376425884</v>
      </c>
      <c r="T55" s="19"/>
      <c r="U55" s="19">
        <f>xAREA!U55/xAREA!U$66*100</f>
        <v>0.34199696866323237</v>
      </c>
      <c r="V55" s="19">
        <f>xAREA!V55/xAREA!V$66*100</f>
        <v>0.45248868778280549</v>
      </c>
      <c r="W55" s="19">
        <f>xAREA!W55/xAREA!W$66*100</f>
        <v>0</v>
      </c>
      <c r="X55" s="19">
        <f>xAREA!X55/xAREA!X$66*100</f>
        <v>0.23687638013911494</v>
      </c>
      <c r="Y55" s="19">
        <f>xAREA!Y55/xAREA!Y$66*100</f>
        <v>0.84033613445378152</v>
      </c>
      <c r="Z55" s="19">
        <f>xAREA!Z55/xAREA!Z$66*100</f>
        <v>0</v>
      </c>
      <c r="AA55" s="17">
        <f>xAREA!AA55/xAREA!AA$66*100</f>
        <v>0.57471264367816088</v>
      </c>
      <c r="AB55" s="17">
        <f>xAREA!AB55/xAREA!AB$66*100</f>
        <v>0</v>
      </c>
      <c r="AC55" s="17">
        <f>xAREA!AC55/xAREA!AC$66*100</f>
        <v>2.547770700636943</v>
      </c>
      <c r="AD55" s="17">
        <f>xAREA!AD55/xAREA!AD$66*100</f>
        <v>0</v>
      </c>
      <c r="AE55" s="17"/>
      <c r="AF55" s="17">
        <f>xAREA!AF55/xAREA!AF$66*100</f>
        <v>2</v>
      </c>
      <c r="AG55" s="17">
        <f>xAREA!AG55/xAREA!AG$66*100</f>
        <v>1.3513513513513513</v>
      </c>
      <c r="AH55" s="17">
        <f>xAREA!AH55/xAREA!AH$66*100</f>
        <v>0</v>
      </c>
      <c r="AI55" s="17">
        <f>xAREA!AI55/xAREA!AI$66*100</f>
        <v>0</v>
      </c>
      <c r="AJ55" s="17"/>
      <c r="AK55" s="17"/>
      <c r="AL55" s="17">
        <f>xAREA!AL55/xAREA!AL$66*100</f>
        <v>1.9230769230769231</v>
      </c>
      <c r="AM55" s="17">
        <f>xAREA!AM55/xAREA!AM$66*100</f>
        <v>0</v>
      </c>
      <c r="AN55" s="17"/>
      <c r="AO55" s="17">
        <f>xAREA!AO55/xAREA!AO$66*100</f>
        <v>0</v>
      </c>
      <c r="AP55" s="17">
        <f>xAREA!AP55/xAREA!AP$66*100</f>
        <v>0</v>
      </c>
      <c r="AQ55" s="17">
        <f>xAREA!AQ55/xAREA!AQ$66*100</f>
        <v>0.2808988764044944</v>
      </c>
      <c r="AR55" s="17">
        <f>xAREA!AR55/xAREA!AR$66*100</f>
        <v>0.28735632183908044</v>
      </c>
      <c r="AS55" s="17">
        <f>xAREA!AS55/xAREA!AS$66*100</f>
        <v>0.2652519893899204</v>
      </c>
      <c r="AT55" s="17">
        <f>xAREA!AT55/xAREA!AT$66*100</f>
        <v>0</v>
      </c>
      <c r="AU55" s="17">
        <f>xAREA!AU55/xAREA!AU$66*100</f>
        <v>0</v>
      </c>
      <c r="AV55" s="17"/>
      <c r="AW55" s="17">
        <f>xAREA!AW55/xAREA!AW$66*100</f>
        <v>0</v>
      </c>
      <c r="AX55" s="17">
        <f>xAREA!AX55/xAREA!AX$66*100</f>
        <v>0</v>
      </c>
      <c r="AY55" s="17">
        <f>xAREA!AY55/xAREA!AY$66*100</f>
        <v>0</v>
      </c>
      <c r="AZ55" s="17">
        <f>xAREA!AZ55/xAREA!AZ$66*100</f>
        <v>0.58139534883720934</v>
      </c>
      <c r="BA55" s="75">
        <v>0</v>
      </c>
      <c r="BB55" s="17">
        <f>xAREA!BA55/xAREA!BA$66*100</f>
        <v>0</v>
      </c>
      <c r="BC55" s="17">
        <f>xAREA!BB55/xAREA!BB$66*100</f>
        <v>0</v>
      </c>
      <c r="BD55" s="75">
        <v>0</v>
      </c>
      <c r="BE55" s="75">
        <v>0</v>
      </c>
      <c r="BF55" s="17">
        <f>xAREA!BC55/xAREA!BC$66*100</f>
        <v>0</v>
      </c>
      <c r="BG55" s="17">
        <f>xAREA!BD55/xAREA!BD$66*100</f>
        <v>0</v>
      </c>
      <c r="BH55" s="17">
        <f>xAREA!BE55/xAREA!BE$66*100</f>
        <v>0</v>
      </c>
      <c r="BI55" s="17">
        <f>xAREA!BF55/xAREA!BF$66*100</f>
        <v>0</v>
      </c>
      <c r="BJ55" s="17">
        <f>xAREA!BG55/xAREA!BG$66*100</f>
        <v>0</v>
      </c>
      <c r="BK55" s="17">
        <f>xAREA!BH55/xAREA!BH$66*100</f>
        <v>0</v>
      </c>
      <c r="BL55" s="75">
        <v>0.16187657578837009</v>
      </c>
      <c r="BM55" s="17">
        <f>xAREA!BI55/xAREA!BI$66*100</f>
        <v>0.46948356807511737</v>
      </c>
      <c r="BN55" s="17">
        <f>xAREA!BJ55/xAREA!BJ$66*100</f>
        <v>0.40322580645161288</v>
      </c>
      <c r="BO55" s="17">
        <f>xAREA!BK55/xAREA!BK$66*100</f>
        <v>0</v>
      </c>
      <c r="BP55" s="17">
        <f>xAREA!BL55/xAREA!BL$66*100</f>
        <v>0.49019607843137253</v>
      </c>
      <c r="BQ55" s="65">
        <f>xAREA!BM55/xAREA!BM$66*100</f>
        <v>0</v>
      </c>
      <c r="BR55" s="65">
        <f>xAREA!BN55/xAREA!BN$66*100</f>
        <v>0</v>
      </c>
      <c r="BS55" s="65">
        <f>xAREA!BO55/xAREA!BO$66*100</f>
        <v>0</v>
      </c>
      <c r="BT55" s="65">
        <f>xAREA!BP55/xAREA!BP$66*100</f>
        <v>0</v>
      </c>
      <c r="BU55" s="65">
        <f>xAREA!BQ55/xAREA!BQ$66*100</f>
        <v>0</v>
      </c>
      <c r="BV55" s="65">
        <f>xAREA!BR55/xAREA!BR$66*100</f>
        <v>0</v>
      </c>
      <c r="BW55" s="65">
        <f>xAREA!BS55/xAREA!BS$66*100</f>
        <v>0</v>
      </c>
      <c r="BX55" s="65">
        <f>xAREA!BT55/xAREA!BT$66*100</f>
        <v>0</v>
      </c>
      <c r="BY55" s="65">
        <f>xAREA!BU55/xAREA!BU$66*100</f>
        <v>0</v>
      </c>
      <c r="BZ55" s="65">
        <f>xAREA!BV55/xAREA!BV$66*100</f>
        <v>0</v>
      </c>
      <c r="CA55" s="65">
        <f>xAREA!BW55/xAREA!BW$66*100</f>
        <v>0</v>
      </c>
      <c r="CB55" s="65">
        <f>xAREA!BX55/xAREA!BX$66*100</f>
        <v>0</v>
      </c>
      <c r="CC55" s="10">
        <f>xAREA!BY55/xAREA!BY$66*100</f>
        <v>0</v>
      </c>
      <c r="CD55" s="10">
        <f>xAREA!BZ55/xAREA!BZ$66*100</f>
        <v>0</v>
      </c>
      <c r="CE55" s="10"/>
      <c r="CF55" s="6"/>
      <c r="CG55" s="12"/>
      <c r="CH55" s="12"/>
      <c r="CI55" s="12">
        <v>0.14428055493831154</v>
      </c>
      <c r="CJ55" s="12">
        <v>0.40882767517313667</v>
      </c>
      <c r="CK55" s="12">
        <v>0.44685633768271793</v>
      </c>
      <c r="CL55" s="12">
        <v>0.15972681207314388</v>
      </c>
      <c r="CM55" s="12">
        <v>0.10436613996929907</v>
      </c>
      <c r="CN55" s="12">
        <v>0.15856236786469344</v>
      </c>
      <c r="CO55" s="12">
        <v>0.10197564689636276</v>
      </c>
      <c r="CP55" s="12">
        <v>0.18897732329954878</v>
      </c>
      <c r="CQ55" s="12">
        <v>0</v>
      </c>
      <c r="CR55" s="12">
        <v>9.232504322530613E-2</v>
      </c>
      <c r="CS55" s="12">
        <v>0.38193176205309731</v>
      </c>
      <c r="CT55" s="12">
        <v>4.3141904080852278E-2</v>
      </c>
      <c r="CU55" s="12">
        <v>0</v>
      </c>
      <c r="CV55" s="12">
        <v>4.1146171803376888E-2</v>
      </c>
      <c r="CW55" s="12">
        <v>0</v>
      </c>
      <c r="CX55" s="6"/>
      <c r="CY55" s="34">
        <f t="shared" si="4"/>
        <v>51</v>
      </c>
      <c r="CZ55" s="45">
        <f t="shared" si="5"/>
        <v>0.12120709502502258</v>
      </c>
      <c r="DA55" s="25">
        <f t="shared" si="6"/>
        <v>0.14428055493831154</v>
      </c>
      <c r="DB55" s="25">
        <f t="shared" si="7"/>
        <v>0.18897732329954878</v>
      </c>
      <c r="DC55" s="25">
        <f t="shared" si="8"/>
        <v>4.1146171803376888E-2</v>
      </c>
      <c r="DD55" s="26">
        <f t="shared" si="9"/>
        <v>0</v>
      </c>
      <c r="DG55" s="7">
        <f t="shared" si="11"/>
        <v>10.041146171803376</v>
      </c>
      <c r="DH55" s="7">
        <f t="shared" si="12"/>
        <v>20.18897732329955</v>
      </c>
      <c r="DI55" s="7">
        <f t="shared" si="13"/>
        <v>30.144280554938312</v>
      </c>
    </row>
    <row r="56" spans="1:128">
      <c r="A56">
        <v>52</v>
      </c>
      <c r="M56" s="19">
        <f>xAREA!M56/xAREA!M$66*100</f>
        <v>0</v>
      </c>
      <c r="N56" s="19">
        <f>xAREA!N56/xAREA!N$66*100</f>
        <v>0.20872437044172285</v>
      </c>
      <c r="O56" s="19">
        <f>xAREA!O56/xAREA!O$66*100</f>
        <v>0</v>
      </c>
      <c r="P56" s="19">
        <f>xAREA!P56/xAREA!P$66*100</f>
        <v>0</v>
      </c>
      <c r="Q56" s="19">
        <f>xAREA!Q56/xAREA!Q$66*100</f>
        <v>0</v>
      </c>
      <c r="R56" s="19">
        <f>xAREA!R56/xAREA!R$66*100</f>
        <v>0</v>
      </c>
      <c r="S56" s="19">
        <f>xAREA!S56/xAREA!S$66*100</f>
        <v>0.76045627376425884</v>
      </c>
      <c r="T56" s="19"/>
      <c r="U56" s="19">
        <f>xAREA!U56/xAREA!U$66*100</f>
        <v>0</v>
      </c>
      <c r="V56" s="19">
        <f>xAREA!V56/xAREA!V$66*100</f>
        <v>0.90497737556561098</v>
      </c>
      <c r="W56" s="19">
        <f>xAREA!W56/xAREA!W$66*100</f>
        <v>0</v>
      </c>
      <c r="X56" s="19">
        <f>xAREA!X56/xAREA!X$66*100</f>
        <v>0.22694406356682612</v>
      </c>
      <c r="Y56" s="19">
        <f>xAREA!Y56/xAREA!Y$66*100</f>
        <v>0.84033613445378152</v>
      </c>
      <c r="Z56" s="19">
        <f>xAREA!Z56/xAREA!Z$66*100</f>
        <v>0</v>
      </c>
      <c r="AA56" s="17">
        <f>xAREA!AA56/xAREA!AA$66*100</f>
        <v>0.57471264367816088</v>
      </c>
      <c r="AB56" s="17">
        <f>xAREA!AB56/xAREA!AB$66*100</f>
        <v>0</v>
      </c>
      <c r="AC56" s="17">
        <f>xAREA!AC56/xAREA!AC$66*100</f>
        <v>1.2738853503184715</v>
      </c>
      <c r="AD56" s="17">
        <f>xAREA!AD56/xAREA!AD$66*100</f>
        <v>1.7441860465116279</v>
      </c>
      <c r="AE56" s="17"/>
      <c r="AF56" s="17">
        <f>xAREA!AF56/xAREA!AF$66*100</f>
        <v>2</v>
      </c>
      <c r="AG56" s="17">
        <f>xAREA!AG56/xAREA!AG$66*100</f>
        <v>0</v>
      </c>
      <c r="AH56" s="17">
        <f>xAREA!AH56/xAREA!AH$66*100</f>
        <v>0</v>
      </c>
      <c r="AI56" s="17">
        <f>xAREA!AI56/xAREA!AI$66*100</f>
        <v>1.3793103448275863</v>
      </c>
      <c r="AJ56" s="17"/>
      <c r="AK56" s="17"/>
      <c r="AL56" s="17">
        <f>xAREA!AL56/xAREA!AL$66*100</f>
        <v>0.96153846153846156</v>
      </c>
      <c r="AM56" s="17">
        <f>xAREA!AM56/xAREA!AM$66*100</f>
        <v>0</v>
      </c>
      <c r="AN56" s="17"/>
      <c r="AO56" s="17">
        <f>xAREA!AO56/xAREA!AO$66*100</f>
        <v>0</v>
      </c>
      <c r="AP56" s="17">
        <f>xAREA!AP56/xAREA!AP$66*100</f>
        <v>0</v>
      </c>
      <c r="AQ56" s="17">
        <f>xAREA!AQ56/xAREA!AQ$66*100</f>
        <v>0</v>
      </c>
      <c r="AR56" s="17">
        <f>xAREA!AR56/xAREA!AR$66*100</f>
        <v>0</v>
      </c>
      <c r="AS56" s="17">
        <f>xAREA!AS56/xAREA!AS$66*100</f>
        <v>0</v>
      </c>
      <c r="AT56" s="17">
        <f>xAREA!AT56/xAREA!AT$66*100</f>
        <v>0</v>
      </c>
      <c r="AU56" s="17">
        <f>xAREA!AU56/xAREA!AU$66*100</f>
        <v>0</v>
      </c>
      <c r="AV56" s="17"/>
      <c r="AW56" s="17">
        <f>xAREA!AW56/xAREA!AW$66*100</f>
        <v>0</v>
      </c>
      <c r="AX56" s="17">
        <f>xAREA!AX56/xAREA!AX$66*100</f>
        <v>0</v>
      </c>
      <c r="AY56" s="17">
        <f>xAREA!AY56/xAREA!AY$66*100</f>
        <v>0</v>
      </c>
      <c r="AZ56" s="17">
        <f>xAREA!AZ56/xAREA!AZ$66*100</f>
        <v>0.58139534883720934</v>
      </c>
      <c r="BA56" s="75">
        <v>0</v>
      </c>
      <c r="BB56" s="17">
        <f>xAREA!BA56/xAREA!BA$66*100</f>
        <v>0</v>
      </c>
      <c r="BC56" s="17">
        <f>xAREA!BB56/xAREA!BB$66*100</f>
        <v>0</v>
      </c>
      <c r="BD56" s="75">
        <v>0</v>
      </c>
      <c r="BE56" s="75">
        <v>0</v>
      </c>
      <c r="BF56" s="17">
        <f>xAREA!BC56/xAREA!BC$66*100</f>
        <v>0</v>
      </c>
      <c r="BG56" s="17">
        <f>xAREA!BD56/xAREA!BD$66*100</f>
        <v>0</v>
      </c>
      <c r="BH56" s="17">
        <f>xAREA!BE56/xAREA!BE$66*100</f>
        <v>0</v>
      </c>
      <c r="BI56" s="17">
        <f>xAREA!BF56/xAREA!BF$66*100</f>
        <v>0</v>
      </c>
      <c r="BJ56" s="17">
        <f>xAREA!BG56/xAREA!BG$66*100</f>
        <v>0</v>
      </c>
      <c r="BK56" s="17">
        <f>xAREA!BH56/xAREA!BH$66*100</f>
        <v>0</v>
      </c>
      <c r="BL56" s="75">
        <v>0</v>
      </c>
      <c r="BM56" s="17">
        <f>xAREA!BI56/xAREA!BI$66*100</f>
        <v>0</v>
      </c>
      <c r="BN56" s="17">
        <f>xAREA!BJ56/xAREA!BJ$66*100</f>
        <v>0</v>
      </c>
      <c r="BO56" s="17">
        <f>xAREA!BK56/xAREA!BK$66*100</f>
        <v>0</v>
      </c>
      <c r="BP56" s="17">
        <f>xAREA!BL56/xAREA!BL$66*100</f>
        <v>0</v>
      </c>
      <c r="BQ56" s="65">
        <f>xAREA!BM56/xAREA!BM$66*100</f>
        <v>0</v>
      </c>
      <c r="BR56" s="65">
        <f>xAREA!BN56/xAREA!BN$66*100</f>
        <v>0</v>
      </c>
      <c r="BS56" s="65">
        <f>xAREA!BO56/xAREA!BO$66*100</f>
        <v>0</v>
      </c>
      <c r="BT56" s="65">
        <f>xAREA!BP56/xAREA!BP$66*100</f>
        <v>0</v>
      </c>
      <c r="BU56" s="65">
        <f>xAREA!BQ56/xAREA!BQ$66*100</f>
        <v>0</v>
      </c>
      <c r="BV56" s="65">
        <f>xAREA!BR56/xAREA!BR$66*100</f>
        <v>0</v>
      </c>
      <c r="BW56" s="65">
        <f>xAREA!BS56/xAREA!BS$66*100</f>
        <v>0</v>
      </c>
      <c r="BX56" s="65">
        <f>xAREA!BT56/xAREA!BT$66*100</f>
        <v>0</v>
      </c>
      <c r="BY56" s="65">
        <f>xAREA!BU56/xAREA!BU$66*100</f>
        <v>0</v>
      </c>
      <c r="BZ56" s="65">
        <f>xAREA!BV56/xAREA!BV$66*100</f>
        <v>0</v>
      </c>
      <c r="CA56" s="65">
        <f>xAREA!BW56/xAREA!BW$66*100</f>
        <v>0</v>
      </c>
      <c r="CB56" s="65">
        <f>xAREA!BX56/xAREA!BX$66*100</f>
        <v>0</v>
      </c>
      <c r="CC56" s="10">
        <f>xAREA!BY56/xAREA!BY$66*100</f>
        <v>0</v>
      </c>
      <c r="CD56" s="10">
        <f>xAREA!BZ56/xAREA!BZ$66*100</f>
        <v>0</v>
      </c>
      <c r="CE56" s="10"/>
      <c r="CF56" s="6"/>
      <c r="CG56" s="12"/>
      <c r="CH56" s="12"/>
      <c r="CI56" s="12">
        <v>0.14448309877055135</v>
      </c>
      <c r="CJ56" s="12">
        <v>0.63481388631110203</v>
      </c>
      <c r="CK56" s="12">
        <v>0.57045907609829483</v>
      </c>
      <c r="CL56" s="12">
        <v>0</v>
      </c>
      <c r="CM56" s="12">
        <v>0</v>
      </c>
      <c r="CN56" s="12">
        <v>0.15856236786469344</v>
      </c>
      <c r="CO56" s="12">
        <v>0</v>
      </c>
      <c r="CP56" s="12">
        <v>0.14390743600867292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6"/>
      <c r="CY56" s="34">
        <f t="shared" si="4"/>
        <v>52</v>
      </c>
      <c r="CZ56" s="45">
        <f t="shared" si="5"/>
        <v>8.0211438094408644E-2</v>
      </c>
      <c r="DA56" s="25">
        <f t="shared" si="6"/>
        <v>0.14448309877055135</v>
      </c>
      <c r="DB56" s="25">
        <f t="shared" si="7"/>
        <v>0.14390743600867292</v>
      </c>
      <c r="DC56" s="25">
        <f t="shared" si="8"/>
        <v>0</v>
      </c>
      <c r="DD56" s="26">
        <f t="shared" si="9"/>
        <v>0</v>
      </c>
      <c r="DG56" s="7">
        <f t="shared" si="11"/>
        <v>10</v>
      </c>
      <c r="DH56" s="7">
        <f t="shared" si="12"/>
        <v>20.143907436008671</v>
      </c>
      <c r="DI56" s="7">
        <f t="shared" si="13"/>
        <v>30.14448309877055</v>
      </c>
    </row>
    <row r="57" spans="1:128">
      <c r="A57">
        <v>53</v>
      </c>
      <c r="M57" s="19">
        <f>xAREA!M57/xAREA!M$66*100</f>
        <v>0</v>
      </c>
      <c r="N57" s="19">
        <f>xAREA!N57/xAREA!N$66*100</f>
        <v>0.1999724783266823</v>
      </c>
      <c r="O57" s="19">
        <f>xAREA!O57/xAREA!O$66*100</f>
        <v>0</v>
      </c>
      <c r="P57" s="19">
        <f>xAREA!P57/xAREA!P$66*100</f>
        <v>0</v>
      </c>
      <c r="Q57" s="19">
        <f>xAREA!Q57/xAREA!Q$66*100</f>
        <v>0</v>
      </c>
      <c r="R57" s="19">
        <f>xAREA!R57/xAREA!R$66*100</f>
        <v>0</v>
      </c>
      <c r="S57" s="19">
        <f>xAREA!S57/xAREA!S$66*100</f>
        <v>0</v>
      </c>
      <c r="T57" s="19"/>
      <c r="U57" s="19">
        <f>xAREA!U57/xAREA!U$66*100</f>
        <v>0</v>
      </c>
      <c r="V57" s="19">
        <f>xAREA!V57/xAREA!V$66*100</f>
        <v>0.45248868778280549</v>
      </c>
      <c r="W57" s="19">
        <f>xAREA!W57/xAREA!W$66*100</f>
        <v>0</v>
      </c>
      <c r="X57" s="19">
        <f>xAREA!X57/xAREA!X$66*100</f>
        <v>0.2868502999996877</v>
      </c>
      <c r="Y57" s="19">
        <f>xAREA!Y57/xAREA!Y$66*100</f>
        <v>0</v>
      </c>
      <c r="Z57" s="19">
        <f>xAREA!Z57/xAREA!Z$66*100</f>
        <v>0</v>
      </c>
      <c r="AA57" s="17">
        <f>xAREA!AA57/xAREA!AA$66*100</f>
        <v>0</v>
      </c>
      <c r="AB57" s="17">
        <f>xAREA!AB57/xAREA!AB$66*100</f>
        <v>0</v>
      </c>
      <c r="AC57" s="17">
        <f>xAREA!AC57/xAREA!AC$66*100</f>
        <v>2.547770700636943</v>
      </c>
      <c r="AD57" s="17">
        <f>xAREA!AD57/xAREA!AD$66*100</f>
        <v>0</v>
      </c>
      <c r="AE57" s="17"/>
      <c r="AF57" s="17">
        <f>xAREA!AF57/xAREA!AF$66*100</f>
        <v>3</v>
      </c>
      <c r="AG57" s="17">
        <f>xAREA!AG57/xAREA!AG$66*100</f>
        <v>0</v>
      </c>
      <c r="AH57" s="17">
        <f>xAREA!AH57/xAREA!AH$66*100</f>
        <v>0</v>
      </c>
      <c r="AI57" s="17">
        <f>xAREA!AI57/xAREA!AI$66*100</f>
        <v>0</v>
      </c>
      <c r="AJ57" s="17"/>
      <c r="AK57" s="17"/>
      <c r="AL57" s="17">
        <f>xAREA!AL57/xAREA!AL$66*100</f>
        <v>0</v>
      </c>
      <c r="AM57" s="17">
        <f>xAREA!AM57/xAREA!AM$66*100</f>
        <v>0</v>
      </c>
      <c r="AN57" s="17"/>
      <c r="AO57" s="17">
        <f>xAREA!AO57/xAREA!AO$66*100</f>
        <v>0</v>
      </c>
      <c r="AP57" s="17">
        <f>xAREA!AP57/xAREA!AP$66*100</f>
        <v>0</v>
      </c>
      <c r="AQ57" s="17">
        <f>xAREA!AQ57/xAREA!AQ$66*100</f>
        <v>0</v>
      </c>
      <c r="AR57" s="17">
        <f>xAREA!AR57/xAREA!AR$66*100</f>
        <v>0</v>
      </c>
      <c r="AS57" s="17">
        <f>xAREA!AS57/xAREA!AS$66*100</f>
        <v>0</v>
      </c>
      <c r="AT57" s="17">
        <f>xAREA!AT57/xAREA!AT$66*100</f>
        <v>0</v>
      </c>
      <c r="AU57" s="17">
        <f>xAREA!AU57/xAREA!AU$66*100</f>
        <v>0</v>
      </c>
      <c r="AV57" s="17"/>
      <c r="AW57" s="17">
        <f>xAREA!AW57/xAREA!AW$66*100</f>
        <v>0</v>
      </c>
      <c r="AX57" s="17">
        <f>xAREA!AX57/xAREA!AX$66*100</f>
        <v>0</v>
      </c>
      <c r="AY57" s="17">
        <f>xAREA!AY57/xAREA!AY$66*100</f>
        <v>0</v>
      </c>
      <c r="AZ57" s="17">
        <f>xAREA!AZ57/xAREA!AZ$66*100</f>
        <v>0</v>
      </c>
      <c r="BA57" s="75">
        <v>0</v>
      </c>
      <c r="BB57" s="17">
        <f>xAREA!BA57/xAREA!BA$66*100</f>
        <v>0</v>
      </c>
      <c r="BC57" s="17">
        <f>xAREA!BB57/xAREA!BB$66*100</f>
        <v>0</v>
      </c>
      <c r="BD57" s="75">
        <v>0</v>
      </c>
      <c r="BE57" s="75">
        <v>0</v>
      </c>
      <c r="BF57" s="17">
        <f>xAREA!BC57/xAREA!BC$66*100</f>
        <v>0</v>
      </c>
      <c r="BG57" s="17">
        <f>xAREA!BD57/xAREA!BD$66*100</f>
        <v>0</v>
      </c>
      <c r="BH57" s="17">
        <f>xAREA!BE57/xAREA!BE$66*100</f>
        <v>0</v>
      </c>
      <c r="BI57" s="17">
        <f>xAREA!BF57/xAREA!BF$66*100</f>
        <v>0</v>
      </c>
      <c r="BJ57" s="17">
        <f>xAREA!BG57/xAREA!BG$66*100</f>
        <v>0</v>
      </c>
      <c r="BK57" s="17">
        <f>xAREA!BH57/xAREA!BH$66*100</f>
        <v>0</v>
      </c>
      <c r="BL57" s="75">
        <v>0</v>
      </c>
      <c r="BM57" s="17">
        <f>xAREA!BI57/xAREA!BI$66*100</f>
        <v>0.46948356807511737</v>
      </c>
      <c r="BN57" s="17">
        <f>xAREA!BJ57/xAREA!BJ$66*100</f>
        <v>0</v>
      </c>
      <c r="BO57" s="17">
        <f>xAREA!BK57/xAREA!BK$66*100</f>
        <v>0</v>
      </c>
      <c r="BP57" s="17">
        <f>xAREA!BL57/xAREA!BL$66*100</f>
        <v>0</v>
      </c>
      <c r="BQ57" s="65">
        <f>xAREA!BM57/xAREA!BM$66*100</f>
        <v>0</v>
      </c>
      <c r="BR57" s="65">
        <f>xAREA!BN57/xAREA!BN$66*100</f>
        <v>0</v>
      </c>
      <c r="BS57" s="65">
        <f>xAREA!BO57/xAREA!BO$66*100</f>
        <v>0</v>
      </c>
      <c r="BT57" s="65">
        <f>xAREA!BP57/xAREA!BP$66*100</f>
        <v>0</v>
      </c>
      <c r="BU57" s="65">
        <f>xAREA!BQ57/xAREA!BQ$66*100</f>
        <v>0</v>
      </c>
      <c r="BV57" s="65">
        <f>xAREA!BR57/xAREA!BR$66*100</f>
        <v>0</v>
      </c>
      <c r="BW57" s="65">
        <f>xAREA!BS57/xAREA!BS$66*100</f>
        <v>0</v>
      </c>
      <c r="BX57" s="65">
        <f>xAREA!BT57/xAREA!BT$66*100</f>
        <v>0</v>
      </c>
      <c r="BY57" s="65">
        <f>xAREA!BU57/xAREA!BU$66*100</f>
        <v>0</v>
      </c>
      <c r="BZ57" s="65">
        <f>xAREA!BV57/xAREA!BV$66*100</f>
        <v>0</v>
      </c>
      <c r="CA57" s="65">
        <f>xAREA!BW57/xAREA!BW$66*100</f>
        <v>0</v>
      </c>
      <c r="CB57" s="65">
        <f>xAREA!BX57/xAREA!BX$66*100</f>
        <v>0</v>
      </c>
      <c r="CC57" s="10">
        <f>xAREA!BY57/xAREA!BY$66*100</f>
        <v>0</v>
      </c>
      <c r="CD57" s="10">
        <f>xAREA!BZ57/xAREA!BZ$66*100</f>
        <v>0</v>
      </c>
      <c r="CE57" s="10"/>
      <c r="CF57" s="6"/>
      <c r="CG57" s="12"/>
      <c r="CH57" s="12"/>
      <c r="CI57" s="12">
        <v>4.6138868568869271E-2</v>
      </c>
      <c r="CJ57" s="12">
        <v>0.38700314440054828</v>
      </c>
      <c r="CK57" s="12">
        <v>0.35910946343002526</v>
      </c>
      <c r="CL57" s="12">
        <v>0</v>
      </c>
      <c r="CM57" s="12">
        <v>0</v>
      </c>
      <c r="CN57" s="12">
        <v>0</v>
      </c>
      <c r="CO57" s="12">
        <v>0</v>
      </c>
      <c r="CP57" s="12">
        <v>9.0591112130470483E-2</v>
      </c>
      <c r="CQ57" s="12">
        <v>0</v>
      </c>
      <c r="CR57" s="12">
        <v>0</v>
      </c>
      <c r="CS57" s="12">
        <v>0.10432968179447054</v>
      </c>
      <c r="CT57" s="12">
        <v>3.5129716478095353E-3</v>
      </c>
      <c r="CU57" s="12">
        <v>0</v>
      </c>
      <c r="CV57" s="12">
        <v>3.3504625732390164E-3</v>
      </c>
      <c r="CW57" s="12">
        <v>0</v>
      </c>
      <c r="CX57" s="6"/>
      <c r="CY57" s="34">
        <f t="shared" si="4"/>
        <v>53</v>
      </c>
      <c r="CZ57" s="45">
        <f t="shared" si="5"/>
        <v>4.9668590553958114E-2</v>
      </c>
      <c r="DA57" s="25">
        <f t="shared" si="6"/>
        <v>4.6138868568869271E-2</v>
      </c>
      <c r="DB57" s="25">
        <f t="shared" si="7"/>
        <v>9.0591112130470483E-2</v>
      </c>
      <c r="DC57" s="25">
        <f t="shared" si="8"/>
        <v>3.3504625732390164E-3</v>
      </c>
      <c r="DD57" s="26">
        <f t="shared" si="9"/>
        <v>0</v>
      </c>
      <c r="DG57" s="7">
        <f t="shared" si="11"/>
        <v>10.003350462573239</v>
      </c>
      <c r="DH57" s="7">
        <f t="shared" si="12"/>
        <v>20.090591112130472</v>
      </c>
      <c r="DI57" s="7">
        <f t="shared" si="13"/>
        <v>30.046138868568868</v>
      </c>
    </row>
    <row r="58" spans="1:128">
      <c r="A58">
        <v>54</v>
      </c>
      <c r="M58" s="19">
        <f>xAREA!M58/xAREA!M$66*100</f>
        <v>0</v>
      </c>
      <c r="N58" s="19">
        <f>xAREA!N58/xAREA!N$66*100</f>
        <v>0.25275904775010322</v>
      </c>
      <c r="O58" s="19">
        <f>xAREA!O58/xAREA!O$66*100</f>
        <v>0</v>
      </c>
      <c r="P58" s="19">
        <f>xAREA!P58/xAREA!P$66*100</f>
        <v>0.31317826384277658</v>
      </c>
      <c r="Q58" s="19">
        <f>xAREA!Q58/xAREA!Q$66*100</f>
        <v>0</v>
      </c>
      <c r="R58" s="19">
        <f>xAREA!R58/xAREA!R$66*100</f>
        <v>0.79365079365079383</v>
      </c>
      <c r="S58" s="19">
        <f>xAREA!S58/xAREA!S$66*100</f>
        <v>0</v>
      </c>
      <c r="T58" s="19"/>
      <c r="U58" s="19">
        <f>xAREA!U58/xAREA!U$66*100</f>
        <v>0</v>
      </c>
      <c r="V58" s="19">
        <f>xAREA!V58/xAREA!V$66*100</f>
        <v>0</v>
      </c>
      <c r="W58" s="19">
        <f>xAREA!W58/xAREA!W$66*100</f>
        <v>0</v>
      </c>
      <c r="X58" s="19">
        <f>xAREA!X58/xAREA!X$66*100</f>
        <v>0</v>
      </c>
      <c r="Y58" s="19">
        <f>xAREA!Y58/xAREA!Y$66*100</f>
        <v>0</v>
      </c>
      <c r="Z58" s="19">
        <f>xAREA!Z58/xAREA!Z$66*100</f>
        <v>0.70844075776258286</v>
      </c>
      <c r="AA58" s="17">
        <f>xAREA!AA58/xAREA!AA$66*100</f>
        <v>0</v>
      </c>
      <c r="AB58" s="17">
        <f>xAREA!AB58/xAREA!AB$66*100</f>
        <v>0</v>
      </c>
      <c r="AC58" s="17">
        <f>xAREA!AC58/xAREA!AC$66*100</f>
        <v>1.2738853503184715</v>
      </c>
      <c r="AD58" s="17">
        <f>xAREA!AD58/xAREA!AD$66*100</f>
        <v>0</v>
      </c>
      <c r="AE58" s="17"/>
      <c r="AF58" s="17">
        <f>xAREA!AF58/xAREA!AF$66*100</f>
        <v>1</v>
      </c>
      <c r="AG58" s="17">
        <f>xAREA!AG58/xAREA!AG$66*100</f>
        <v>0</v>
      </c>
      <c r="AH58" s="17">
        <f>xAREA!AH58/xAREA!AH$66*100</f>
        <v>0</v>
      </c>
      <c r="AI58" s="17">
        <f>xAREA!AI58/xAREA!AI$66*100</f>
        <v>0</v>
      </c>
      <c r="AJ58" s="17"/>
      <c r="AK58" s="17"/>
      <c r="AL58" s="17">
        <f>xAREA!AL58/xAREA!AL$66*100</f>
        <v>0.96153846153846156</v>
      </c>
      <c r="AM58" s="17">
        <f>xAREA!AM58/xAREA!AM$66*100</f>
        <v>0</v>
      </c>
      <c r="AN58" s="17"/>
      <c r="AO58" s="17">
        <f>xAREA!AO58/xAREA!AO$66*100</f>
        <v>0</v>
      </c>
      <c r="AP58" s="17">
        <f>xAREA!AP58/xAREA!AP$66*100</f>
        <v>0</v>
      </c>
      <c r="AQ58" s="17">
        <f>xAREA!AQ58/xAREA!AQ$66*100</f>
        <v>0</v>
      </c>
      <c r="AR58" s="17">
        <f>xAREA!AR58/xAREA!AR$66*100</f>
        <v>0</v>
      </c>
      <c r="AS58" s="17">
        <f>xAREA!AS58/xAREA!AS$66*100</f>
        <v>0</v>
      </c>
      <c r="AT58" s="17">
        <f>xAREA!AT58/xAREA!AT$66*100</f>
        <v>0</v>
      </c>
      <c r="AU58" s="17">
        <f>xAREA!AU58/xAREA!AU$66*100</f>
        <v>0</v>
      </c>
      <c r="AV58" s="17"/>
      <c r="AW58" s="17">
        <f>xAREA!AW58/xAREA!AW$66*100</f>
        <v>0</v>
      </c>
      <c r="AX58" s="17">
        <f>xAREA!AX58/xAREA!AX$66*100</f>
        <v>0</v>
      </c>
      <c r="AY58" s="17">
        <f>xAREA!AY58/xAREA!AY$66*100</f>
        <v>0</v>
      </c>
      <c r="AZ58" s="17">
        <f>xAREA!AZ58/xAREA!AZ$66*100</f>
        <v>0</v>
      </c>
      <c r="BA58" s="75">
        <v>0</v>
      </c>
      <c r="BB58" s="17">
        <f>xAREA!BA58/xAREA!BA$66*100</f>
        <v>0</v>
      </c>
      <c r="BC58" s="17">
        <f>xAREA!BB58/xAREA!BB$66*100</f>
        <v>0</v>
      </c>
      <c r="BD58" s="75">
        <v>0</v>
      </c>
      <c r="BE58" s="75">
        <v>0</v>
      </c>
      <c r="BF58" s="17">
        <f>xAREA!BC58/xAREA!BC$66*100</f>
        <v>0</v>
      </c>
      <c r="BG58" s="17">
        <f>xAREA!BD58/xAREA!BD$66*100</f>
        <v>0</v>
      </c>
      <c r="BH58" s="17">
        <f>xAREA!BE58/xAREA!BE$66*100</f>
        <v>0</v>
      </c>
      <c r="BI58" s="17">
        <f>xAREA!BF58/xAREA!BF$66*100</f>
        <v>0</v>
      </c>
      <c r="BJ58" s="17">
        <f>xAREA!BG58/xAREA!BG$66*100</f>
        <v>0</v>
      </c>
      <c r="BK58" s="17">
        <f>xAREA!BH58/xAREA!BH$66*100</f>
        <v>0</v>
      </c>
      <c r="BL58" s="75">
        <v>0</v>
      </c>
      <c r="BM58" s="17">
        <f>xAREA!BI58/xAREA!BI$66*100</f>
        <v>0.46948356807511737</v>
      </c>
      <c r="BN58" s="17">
        <f>xAREA!BJ58/xAREA!BJ$66*100</f>
        <v>0</v>
      </c>
      <c r="BO58" s="17">
        <f>xAREA!BK58/xAREA!BK$66*100</f>
        <v>0</v>
      </c>
      <c r="BP58" s="17">
        <f>xAREA!BL58/xAREA!BL$66*100</f>
        <v>0</v>
      </c>
      <c r="BQ58" s="65">
        <f>xAREA!BM58/xAREA!BM$66*100</f>
        <v>0</v>
      </c>
      <c r="BR58" s="65">
        <f>xAREA!BN58/xAREA!BN$66*100</f>
        <v>0</v>
      </c>
      <c r="BS58" s="65">
        <f>xAREA!BO58/xAREA!BO$66*100</f>
        <v>0</v>
      </c>
      <c r="BT58" s="65">
        <f>xAREA!BP58/xAREA!BP$66*100</f>
        <v>0</v>
      </c>
      <c r="BU58" s="65">
        <f>xAREA!BQ58/xAREA!BQ$66*100</f>
        <v>0</v>
      </c>
      <c r="BV58" s="65">
        <f>xAREA!BR58/xAREA!BR$66*100</f>
        <v>0</v>
      </c>
      <c r="BW58" s="65">
        <f>xAREA!BS58/xAREA!BS$66*100</f>
        <v>0</v>
      </c>
      <c r="BX58" s="65">
        <f>xAREA!BT58/xAREA!BT$66*100</f>
        <v>0</v>
      </c>
      <c r="BY58" s="65">
        <f>xAREA!BU58/xAREA!BU$66*100</f>
        <v>0</v>
      </c>
      <c r="BZ58" s="65">
        <f>xAREA!BV58/xAREA!BV$66*100</f>
        <v>0</v>
      </c>
      <c r="CA58" s="65">
        <f>xAREA!BW58/xAREA!BW$66*100</f>
        <v>0</v>
      </c>
      <c r="CB58" s="65">
        <f>xAREA!BX58/xAREA!BX$66*100</f>
        <v>0</v>
      </c>
      <c r="CC58" s="10">
        <f>xAREA!BY58/xAREA!BY$66*100</f>
        <v>0</v>
      </c>
      <c r="CD58" s="10">
        <f>xAREA!BZ58/xAREA!BZ$66*100</f>
        <v>0</v>
      </c>
      <c r="CE58" s="10"/>
      <c r="CF58" s="6"/>
      <c r="CG58" s="12"/>
      <c r="CH58" s="12"/>
      <c r="CI58" s="12">
        <v>0.10158133414692465</v>
      </c>
      <c r="CJ58" s="12">
        <v>0.19350157220027414</v>
      </c>
      <c r="CK58" s="12">
        <v>0.19435190564531352</v>
      </c>
      <c r="CL58" s="12">
        <v>0</v>
      </c>
      <c r="CM58" s="12">
        <v>0</v>
      </c>
      <c r="CN58" s="12">
        <v>0</v>
      </c>
      <c r="CO58" s="12">
        <v>0</v>
      </c>
      <c r="CP58" s="12">
        <v>4.9028380118186339E-2</v>
      </c>
      <c r="CQ58" s="12">
        <v>0</v>
      </c>
      <c r="CR58" s="12">
        <v>0</v>
      </c>
      <c r="CS58" s="12">
        <v>0.10432968179447054</v>
      </c>
      <c r="CT58" s="12">
        <v>3.5129716478095353E-3</v>
      </c>
      <c r="CU58" s="12">
        <v>0</v>
      </c>
      <c r="CV58" s="12">
        <v>3.3504625732390164E-3</v>
      </c>
      <c r="CW58" s="12">
        <v>0</v>
      </c>
      <c r="CX58" s="6"/>
      <c r="CY58" s="34">
        <f t="shared" si="4"/>
        <v>54</v>
      </c>
      <c r="CZ58" s="45">
        <f t="shared" si="5"/>
        <v>3.1507939187135764E-2</v>
      </c>
      <c r="DA58" s="25">
        <f t="shared" si="6"/>
        <v>0.10158133414692465</v>
      </c>
      <c r="DB58" s="25">
        <f t="shared" si="7"/>
        <v>4.9028380118186339E-2</v>
      </c>
      <c r="DC58" s="25">
        <f t="shared" si="8"/>
        <v>3.3504625732390164E-3</v>
      </c>
      <c r="DD58" s="26">
        <f t="shared" si="9"/>
        <v>0</v>
      </c>
      <c r="DG58" s="7">
        <f t="shared" si="11"/>
        <v>10.003350462573239</v>
      </c>
      <c r="DH58" s="7">
        <f t="shared" si="12"/>
        <v>20.049028380118187</v>
      </c>
      <c r="DI58" s="7">
        <f t="shared" si="13"/>
        <v>30.101581334146925</v>
      </c>
    </row>
    <row r="59" spans="1:128">
      <c r="A59">
        <v>55</v>
      </c>
      <c r="M59" s="19">
        <f>xAREA!M59/xAREA!M$66*100</f>
        <v>0</v>
      </c>
      <c r="N59" s="19">
        <f>xAREA!N59/xAREA!N$66*100</f>
        <v>8.1684326407045552E-2</v>
      </c>
      <c r="O59" s="19">
        <f>xAREA!O59/xAREA!O$66*100</f>
        <v>0.90917460755880852</v>
      </c>
      <c r="P59" s="19">
        <f>xAREA!P59/xAREA!P$66*100</f>
        <v>0.31317826384277658</v>
      </c>
      <c r="Q59" s="19">
        <f>xAREA!Q59/xAREA!Q$66*100</f>
        <v>0</v>
      </c>
      <c r="R59" s="19">
        <f>xAREA!R59/xAREA!R$66*100</f>
        <v>0</v>
      </c>
      <c r="S59" s="19">
        <f>xAREA!S59/xAREA!S$66*100</f>
        <v>0.76045627376425884</v>
      </c>
      <c r="T59" s="19"/>
      <c r="U59" s="19">
        <f>xAREA!U59/xAREA!U$66*100</f>
        <v>0</v>
      </c>
      <c r="V59" s="19">
        <f>xAREA!V59/xAREA!V$66*100</f>
        <v>0.90497737556561098</v>
      </c>
      <c r="W59" s="19">
        <f>xAREA!W59/xAREA!W$66*100</f>
        <v>0.52137901449466673</v>
      </c>
      <c r="X59" s="19">
        <f>xAREA!X59/xAREA!X$66*100</f>
        <v>0</v>
      </c>
      <c r="Y59" s="19">
        <f>xAREA!Y59/xAREA!Y$66*100</f>
        <v>0.84033613445378152</v>
      </c>
      <c r="Z59" s="19">
        <f>xAREA!Z59/xAREA!Z$66*100</f>
        <v>0</v>
      </c>
      <c r="AA59" s="17">
        <f>xAREA!AA59/xAREA!AA$66*100</f>
        <v>0</v>
      </c>
      <c r="AB59" s="17">
        <f>xAREA!AB59/xAREA!AB$66*100</f>
        <v>0</v>
      </c>
      <c r="AC59" s="17">
        <f>xAREA!AC59/xAREA!AC$66*100</f>
        <v>0.63694267515923575</v>
      </c>
      <c r="AD59" s="17">
        <f>xAREA!AD59/xAREA!AD$66*100</f>
        <v>0</v>
      </c>
      <c r="AE59" s="17"/>
      <c r="AF59" s="17">
        <f>xAREA!AF59/xAREA!AF$66*100</f>
        <v>0</v>
      </c>
      <c r="AG59" s="17">
        <f>xAREA!AG59/xAREA!AG$66*100</f>
        <v>0</v>
      </c>
      <c r="AH59" s="17">
        <f>xAREA!AH59/xAREA!AH$66*100</f>
        <v>0</v>
      </c>
      <c r="AI59" s="17">
        <f>xAREA!AI59/xAREA!AI$66*100</f>
        <v>0</v>
      </c>
      <c r="AJ59" s="17"/>
      <c r="AK59" s="17"/>
      <c r="AL59" s="17">
        <f>xAREA!AL59/xAREA!AL$66*100</f>
        <v>0.96153846153846156</v>
      </c>
      <c r="AM59" s="17">
        <f>xAREA!AM59/xAREA!AM$66*100</f>
        <v>0</v>
      </c>
      <c r="AN59" s="17"/>
      <c r="AO59" s="17">
        <f>xAREA!AO59/xAREA!AO$66*100</f>
        <v>0</v>
      </c>
      <c r="AP59" s="17">
        <f>xAREA!AP59/xAREA!AP$66*100</f>
        <v>0</v>
      </c>
      <c r="AQ59" s="17">
        <f>xAREA!AQ59/xAREA!AQ$66*100</f>
        <v>0</v>
      </c>
      <c r="AR59" s="17">
        <f>xAREA!AR59/xAREA!AR$66*100</f>
        <v>0</v>
      </c>
      <c r="AS59" s="17">
        <f>xAREA!AS59/xAREA!AS$66*100</f>
        <v>0</v>
      </c>
      <c r="AT59" s="17">
        <f>xAREA!AT59/xAREA!AT$66*100</f>
        <v>0</v>
      </c>
      <c r="AU59" s="17">
        <f>xAREA!AU59/xAREA!AU$66*100</f>
        <v>0</v>
      </c>
      <c r="AV59" s="17"/>
      <c r="AW59" s="17">
        <f>xAREA!AW59/xAREA!AW$66*100</f>
        <v>0</v>
      </c>
      <c r="AX59" s="17">
        <f>xAREA!AX59/xAREA!AX$66*100</f>
        <v>0</v>
      </c>
      <c r="AY59" s="17">
        <f>xAREA!AY59/xAREA!AY$66*100</f>
        <v>0</v>
      </c>
      <c r="AZ59" s="17">
        <f>xAREA!AZ59/xAREA!AZ$66*100</f>
        <v>0</v>
      </c>
      <c r="BA59" s="75">
        <v>0</v>
      </c>
      <c r="BB59" s="17">
        <f>xAREA!BA59/xAREA!BA$66*100</f>
        <v>0</v>
      </c>
      <c r="BC59" s="17">
        <f>xAREA!BB59/xAREA!BB$66*100</f>
        <v>0</v>
      </c>
      <c r="BD59" s="75">
        <v>0</v>
      </c>
      <c r="BE59" s="75">
        <v>0</v>
      </c>
      <c r="BF59" s="17">
        <f>xAREA!BC59/xAREA!BC$66*100</f>
        <v>0</v>
      </c>
      <c r="BG59" s="17">
        <f>xAREA!BD59/xAREA!BD$66*100</f>
        <v>0</v>
      </c>
      <c r="BH59" s="17">
        <f>xAREA!BE59/xAREA!BE$66*100</f>
        <v>0</v>
      </c>
      <c r="BI59" s="17">
        <f>xAREA!BF59/xAREA!BF$66*100</f>
        <v>0</v>
      </c>
      <c r="BJ59" s="17">
        <f>xAREA!BG59/xAREA!BG$66*100</f>
        <v>0</v>
      </c>
      <c r="BK59" s="17">
        <f>xAREA!BH59/xAREA!BH$66*100</f>
        <v>0</v>
      </c>
      <c r="BL59" s="75">
        <v>0</v>
      </c>
      <c r="BM59" s="17">
        <f>xAREA!BI59/xAREA!BI$66*100</f>
        <v>0.93896713615023475</v>
      </c>
      <c r="BN59" s="17">
        <f>xAREA!BJ59/xAREA!BJ$66*100</f>
        <v>0</v>
      </c>
      <c r="BO59" s="17">
        <f>xAREA!BK59/xAREA!BK$66*100</f>
        <v>0</v>
      </c>
      <c r="BP59" s="17">
        <f>xAREA!BL59/xAREA!BL$66*100</f>
        <v>0</v>
      </c>
      <c r="BQ59" s="65">
        <f>xAREA!BM59/xAREA!BM$66*100</f>
        <v>0</v>
      </c>
      <c r="BR59" s="65">
        <f>xAREA!BN59/xAREA!BN$66*100</f>
        <v>0</v>
      </c>
      <c r="BS59" s="65">
        <f>xAREA!BO59/xAREA!BO$66*100</f>
        <v>0</v>
      </c>
      <c r="BT59" s="65">
        <f>xAREA!BP59/xAREA!BP$66*100</f>
        <v>0</v>
      </c>
      <c r="BU59" s="65">
        <f>xAREA!BQ59/xAREA!BQ$66*100</f>
        <v>0</v>
      </c>
      <c r="BV59" s="65">
        <f>xAREA!BR59/xAREA!BR$66*100</f>
        <v>0</v>
      </c>
      <c r="BW59" s="65">
        <f>xAREA!BS59/xAREA!BS$66*100</f>
        <v>0</v>
      </c>
      <c r="BX59" s="65">
        <f>xAREA!BT59/xAREA!BT$66*100</f>
        <v>0</v>
      </c>
      <c r="BY59" s="65">
        <f>xAREA!BU59/xAREA!BU$66*100</f>
        <v>0</v>
      </c>
      <c r="BZ59" s="65">
        <f>xAREA!BV59/xAREA!BV$66*100</f>
        <v>0</v>
      </c>
      <c r="CA59" s="65">
        <f>xAREA!BW59/xAREA!BW$66*100</f>
        <v>0</v>
      </c>
      <c r="CB59" s="65">
        <f>xAREA!BX59/xAREA!BX$66*100</f>
        <v>0</v>
      </c>
      <c r="CC59" s="10">
        <f>xAREA!BY59/xAREA!BY$66*100</f>
        <v>0</v>
      </c>
      <c r="CD59" s="10">
        <f>xAREA!BZ59/xAREA!BZ$66*100</f>
        <v>0</v>
      </c>
      <c r="CE59" s="10"/>
      <c r="CF59" s="6"/>
      <c r="CG59" s="12"/>
      <c r="CH59" s="12"/>
      <c r="CI59" s="12">
        <v>0.21274734593472544</v>
      </c>
      <c r="CJ59" s="12">
        <v>9.6750786100137071E-2</v>
      </c>
      <c r="CK59" s="12">
        <v>9.6559403908894212E-2</v>
      </c>
      <c r="CL59" s="12">
        <v>0</v>
      </c>
      <c r="CM59" s="12">
        <v>0</v>
      </c>
      <c r="CN59" s="12">
        <v>0</v>
      </c>
      <c r="CO59" s="12">
        <v>0</v>
      </c>
      <c r="CP59" s="12">
        <v>2.4358655723553543E-2</v>
      </c>
      <c r="CQ59" s="12">
        <v>0</v>
      </c>
      <c r="CR59" s="12">
        <v>0</v>
      </c>
      <c r="CS59" s="12">
        <v>0.20865936358894108</v>
      </c>
      <c r="CT59" s="12">
        <v>7.0259432956190707E-3</v>
      </c>
      <c r="CU59" s="12">
        <v>0</v>
      </c>
      <c r="CV59" s="12">
        <v>6.7009251464780328E-3</v>
      </c>
      <c r="CW59" s="12">
        <v>0</v>
      </c>
      <c r="CX59" s="6"/>
      <c r="CY59" s="34">
        <f t="shared" si="4"/>
        <v>55</v>
      </c>
      <c r="CZ59" s="45">
        <f t="shared" si="5"/>
        <v>2.6243271387259577E-2</v>
      </c>
      <c r="DA59" s="25">
        <f t="shared" si="6"/>
        <v>0.21274734593472544</v>
      </c>
      <c r="DB59" s="25">
        <f t="shared" si="7"/>
        <v>2.4358655723553543E-2</v>
      </c>
      <c r="DC59" s="25">
        <f t="shared" si="8"/>
        <v>6.7009251464780328E-3</v>
      </c>
      <c r="DD59" s="26">
        <f t="shared" si="9"/>
        <v>0</v>
      </c>
      <c r="DG59" s="7">
        <f t="shared" si="11"/>
        <v>10.006700925146479</v>
      </c>
      <c r="DH59" s="7">
        <f t="shared" si="12"/>
        <v>20.024358655723553</v>
      </c>
      <c r="DI59" s="7">
        <f t="shared" si="13"/>
        <v>30.212747345934726</v>
      </c>
    </row>
    <row r="60" spans="1:128">
      <c r="A60">
        <v>56</v>
      </c>
      <c r="M60" s="19">
        <f>xAREA!M60/xAREA!M$66*100</f>
        <v>0</v>
      </c>
      <c r="N60" s="19">
        <f>xAREA!N60/xAREA!N$66*100</f>
        <v>4.0842163203522776E-2</v>
      </c>
      <c r="O60" s="19">
        <f>xAREA!O60/xAREA!O$66*100</f>
        <v>0</v>
      </c>
      <c r="P60" s="19">
        <f>xAREA!P60/xAREA!P$66*100</f>
        <v>0</v>
      </c>
      <c r="Q60" s="19">
        <f>xAREA!Q60/xAREA!Q$66*100</f>
        <v>0</v>
      </c>
      <c r="R60" s="19">
        <f>xAREA!R60/xAREA!R$66*100</f>
        <v>0</v>
      </c>
      <c r="S60" s="19">
        <f>xAREA!S60/xAREA!S$66*100</f>
        <v>0</v>
      </c>
      <c r="T60" s="19"/>
      <c r="U60" s="19">
        <f>xAREA!U60/xAREA!U$66*100</f>
        <v>0</v>
      </c>
      <c r="V60" s="19">
        <f>xAREA!V60/xAREA!V$66*100</f>
        <v>0</v>
      </c>
      <c r="W60" s="19">
        <f>xAREA!W60/xAREA!W$66*100</f>
        <v>0</v>
      </c>
      <c r="X60" s="19">
        <f>xAREA!X60/xAREA!X$66*100</f>
        <v>0</v>
      </c>
      <c r="Y60" s="19">
        <f>xAREA!Y60/xAREA!Y$66*100</f>
        <v>0</v>
      </c>
      <c r="Z60" s="19">
        <f>xAREA!Z60/xAREA!Z$66*100</f>
        <v>0</v>
      </c>
      <c r="AA60" s="17">
        <f>xAREA!AA60/xAREA!AA$66*100</f>
        <v>0</v>
      </c>
      <c r="AB60" s="17">
        <f>xAREA!AB60/xAREA!AB$66*100</f>
        <v>0</v>
      </c>
      <c r="AC60" s="17">
        <f>xAREA!AC60/xAREA!AC$66*100</f>
        <v>0</v>
      </c>
      <c r="AD60" s="17">
        <f>xAREA!AD60/xAREA!AD$66*100</f>
        <v>0</v>
      </c>
      <c r="AE60" s="17"/>
      <c r="AF60" s="17">
        <f>xAREA!AF60/xAREA!AF$66*100</f>
        <v>0</v>
      </c>
      <c r="AG60" s="17">
        <f>xAREA!AG60/xAREA!AG$66*100</f>
        <v>0</v>
      </c>
      <c r="AH60" s="17">
        <f>xAREA!AH60/xAREA!AH$66*100</f>
        <v>0</v>
      </c>
      <c r="AI60" s="17">
        <f>xAREA!AI60/xAREA!AI$66*100</f>
        <v>0</v>
      </c>
      <c r="AJ60" s="17"/>
      <c r="AK60" s="17"/>
      <c r="AL60" s="17">
        <f>xAREA!AL60/xAREA!AL$66*100</f>
        <v>0</v>
      </c>
      <c r="AM60" s="17">
        <f>xAREA!AM60/xAREA!AM$66*100</f>
        <v>0</v>
      </c>
      <c r="AN60" s="17"/>
      <c r="AO60" s="17">
        <f>xAREA!AO60/xAREA!AO$66*100</f>
        <v>0</v>
      </c>
      <c r="AP60" s="17">
        <f>xAREA!AP60/xAREA!AP$66*100</f>
        <v>0</v>
      </c>
      <c r="AQ60" s="17">
        <f>xAREA!AQ60/xAREA!AQ$66*100</f>
        <v>0</v>
      </c>
      <c r="AR60" s="17">
        <f>xAREA!AR60/xAREA!AR$66*100</f>
        <v>0</v>
      </c>
      <c r="AS60" s="17">
        <f>xAREA!AS60/xAREA!AS$66*100</f>
        <v>0</v>
      </c>
      <c r="AT60" s="17">
        <f>xAREA!AT60/xAREA!AT$66*100</f>
        <v>0</v>
      </c>
      <c r="AU60" s="17">
        <f>xAREA!AU60/xAREA!AU$66*100</f>
        <v>0</v>
      </c>
      <c r="AV60" s="17"/>
      <c r="AW60" s="17">
        <f>xAREA!AW60/xAREA!AW$66*100</f>
        <v>0</v>
      </c>
      <c r="AX60" s="17">
        <f>xAREA!AX60/xAREA!AX$66*100</f>
        <v>0</v>
      </c>
      <c r="AY60" s="17">
        <f>xAREA!AY60/xAREA!AY$66*100</f>
        <v>0</v>
      </c>
      <c r="AZ60" s="17">
        <f>xAREA!AZ60/xAREA!AZ$66*100</f>
        <v>0</v>
      </c>
      <c r="BA60" s="75">
        <v>0</v>
      </c>
      <c r="BB60" s="17">
        <f>xAREA!BA60/xAREA!BA$66*100</f>
        <v>0</v>
      </c>
      <c r="BC60" s="17">
        <f>xAREA!BB60/xAREA!BB$66*100</f>
        <v>0</v>
      </c>
      <c r="BD60" s="75">
        <v>0</v>
      </c>
      <c r="BE60" s="75">
        <v>0</v>
      </c>
      <c r="BF60" s="17">
        <f>xAREA!BC60/xAREA!BC$66*100</f>
        <v>0</v>
      </c>
      <c r="BG60" s="17">
        <f>xAREA!BD60/xAREA!BD$66*100</f>
        <v>0</v>
      </c>
      <c r="BH60" s="17">
        <f>xAREA!BE60/xAREA!BE$66*100</f>
        <v>0</v>
      </c>
      <c r="BI60" s="17">
        <f>xAREA!BF60/xAREA!BF$66*100</f>
        <v>0</v>
      </c>
      <c r="BJ60" s="17">
        <f>xAREA!BG60/xAREA!BG$66*100</f>
        <v>0</v>
      </c>
      <c r="BK60" s="17">
        <f>xAREA!BH60/xAREA!BH$66*100</f>
        <v>0</v>
      </c>
      <c r="BL60" s="75">
        <v>0.12140743184127756</v>
      </c>
      <c r="BM60" s="17">
        <f>xAREA!BI60/xAREA!BI$66*100</f>
        <v>0</v>
      </c>
      <c r="BN60" s="17">
        <f>xAREA!BJ60/xAREA!BJ$66*100</f>
        <v>0</v>
      </c>
      <c r="BO60" s="17">
        <f>xAREA!BK60/xAREA!BK$66*100</f>
        <v>0</v>
      </c>
      <c r="BP60" s="17">
        <f>xAREA!BL60/xAREA!BL$66*100</f>
        <v>0</v>
      </c>
      <c r="BQ60" s="65">
        <f>xAREA!BM60/xAREA!BM$66*100</f>
        <v>0</v>
      </c>
      <c r="BR60" s="65">
        <f>xAREA!BN60/xAREA!BN$66*100</f>
        <v>0</v>
      </c>
      <c r="BS60" s="65">
        <f>xAREA!BO60/xAREA!BO$66*100</f>
        <v>0</v>
      </c>
      <c r="BT60" s="65">
        <f>xAREA!BP60/xAREA!BP$66*100</f>
        <v>0</v>
      </c>
      <c r="BU60" s="65">
        <f>xAREA!BQ60/xAREA!BQ$66*100</f>
        <v>0</v>
      </c>
      <c r="BV60" s="65">
        <f>xAREA!BR60/xAREA!BR$66*100</f>
        <v>0</v>
      </c>
      <c r="BW60" s="65">
        <f>xAREA!BS60/xAREA!BS$66*100</f>
        <v>0</v>
      </c>
      <c r="BX60" s="65">
        <f>xAREA!BT60/xAREA!BT$66*100</f>
        <v>0</v>
      </c>
      <c r="BY60" s="65">
        <f>xAREA!BU60/xAREA!BU$66*100</f>
        <v>0</v>
      </c>
      <c r="BZ60" s="65">
        <f>xAREA!BV60/xAREA!BV$66*100</f>
        <v>0</v>
      </c>
      <c r="CA60" s="65">
        <f>xAREA!BW60/xAREA!BW$66*100</f>
        <v>0</v>
      </c>
      <c r="CB60" s="65">
        <f>xAREA!BX60/xAREA!BX$66*100</f>
        <v>0</v>
      </c>
      <c r="CC60" s="10">
        <f>xAREA!BY60/xAREA!BY$66*100</f>
        <v>0</v>
      </c>
      <c r="CD60" s="10">
        <f>xAREA!BZ60/xAREA!BZ$66*100</f>
        <v>0</v>
      </c>
      <c r="CE60" s="10"/>
      <c r="CF60" s="6"/>
      <c r="CG60" s="12"/>
      <c r="CH60" s="12"/>
      <c r="CI60" s="12">
        <v>2.0061622455448901E-3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6.9243782418979591E-2</v>
      </c>
      <c r="CS60" s="12">
        <v>0</v>
      </c>
      <c r="CT60" s="12">
        <v>2.2711171108737105E-2</v>
      </c>
      <c r="CU60" s="12">
        <v>0</v>
      </c>
      <c r="CV60" s="12">
        <v>2.1660558758479481E-2</v>
      </c>
      <c r="CW60" s="12">
        <v>0</v>
      </c>
      <c r="CX60" s="6"/>
      <c r="CY60" s="34">
        <f t="shared" si="4"/>
        <v>56</v>
      </c>
      <c r="CZ60" s="45">
        <f t="shared" si="5"/>
        <v>9.6927583116196061E-3</v>
      </c>
      <c r="DA60" s="25">
        <f t="shared" si="6"/>
        <v>2.0061622455448901E-3</v>
      </c>
      <c r="DB60" s="25">
        <f t="shared" si="7"/>
        <v>0</v>
      </c>
      <c r="DC60" s="25">
        <f t="shared" si="8"/>
        <v>2.1660558758479481E-2</v>
      </c>
      <c r="DD60" s="26">
        <f t="shared" si="9"/>
        <v>0</v>
      </c>
      <c r="DG60" s="7">
        <f t="shared" si="11"/>
        <v>10.02166055875848</v>
      </c>
      <c r="DH60" s="7">
        <f t="shared" si="12"/>
        <v>20</v>
      </c>
      <c r="DI60" s="7">
        <f t="shared" si="13"/>
        <v>30.002006162245547</v>
      </c>
    </row>
    <row r="61" spans="1:128">
      <c r="A61">
        <v>57</v>
      </c>
      <c r="M61" s="19">
        <f>xAREA!M61/xAREA!M$66*100</f>
        <v>0</v>
      </c>
      <c r="N61" s="19">
        <f>xAREA!N61/xAREA!N$66*100</f>
        <v>2.0421081601761388E-2</v>
      </c>
      <c r="O61" s="19">
        <f>xAREA!O61/xAREA!O$66*100</f>
        <v>0</v>
      </c>
      <c r="P61" s="19">
        <f>xAREA!P61/xAREA!P$66*100</f>
        <v>0.10505346825105796</v>
      </c>
      <c r="Q61" s="19">
        <f>xAREA!Q61/xAREA!Q$66*100</f>
        <v>0</v>
      </c>
      <c r="R61" s="19">
        <f>xAREA!R61/xAREA!R$66*100</f>
        <v>0.79365079365079383</v>
      </c>
      <c r="S61" s="19">
        <f>xAREA!S61/xAREA!S$66*100</f>
        <v>0</v>
      </c>
      <c r="T61" s="19"/>
      <c r="U61" s="19">
        <f>xAREA!U61/xAREA!U$66*100</f>
        <v>0</v>
      </c>
      <c r="V61" s="19">
        <f>xAREA!V61/xAREA!V$66*100</f>
        <v>0.45248868778280549</v>
      </c>
      <c r="W61" s="19">
        <f>xAREA!W61/xAREA!W$66*100</f>
        <v>0</v>
      </c>
      <c r="X61" s="19">
        <f>xAREA!X61/xAREA!X$66*100</f>
        <v>0</v>
      </c>
      <c r="Y61" s="19">
        <f>xAREA!Y61/xAREA!Y$66*100</f>
        <v>0</v>
      </c>
      <c r="Z61" s="19">
        <f>xAREA!Z61/xAREA!Z$66*100</f>
        <v>0</v>
      </c>
      <c r="AA61" s="17">
        <f>xAREA!AA61/xAREA!AA$66*100</f>
        <v>0</v>
      </c>
      <c r="AB61" s="17">
        <f>xAREA!AB61/xAREA!AB$66*100</f>
        <v>0</v>
      </c>
      <c r="AC61" s="17">
        <f>xAREA!AC61/xAREA!AC$66*100</f>
        <v>0</v>
      </c>
      <c r="AD61" s="17">
        <f>xAREA!AD61/xAREA!AD$66*100</f>
        <v>0</v>
      </c>
      <c r="AE61" s="17"/>
      <c r="AF61" s="17">
        <f>xAREA!AF61/xAREA!AF$66*100</f>
        <v>1</v>
      </c>
      <c r="AG61" s="17">
        <f>xAREA!AG61/xAREA!AG$66*100</f>
        <v>0</v>
      </c>
      <c r="AH61" s="17">
        <f>xAREA!AH61/xAREA!AH$66*100</f>
        <v>0</v>
      </c>
      <c r="AI61" s="17">
        <f>xAREA!AI61/xAREA!AI$66*100</f>
        <v>0</v>
      </c>
      <c r="AJ61" s="17"/>
      <c r="AK61" s="17"/>
      <c r="AL61" s="17">
        <f>xAREA!AL61/xAREA!AL$66*100</f>
        <v>0</v>
      </c>
      <c r="AM61" s="17">
        <f>xAREA!AM61/xAREA!AM$66*100</f>
        <v>0</v>
      </c>
      <c r="AN61" s="17"/>
      <c r="AO61" s="17">
        <f>xAREA!AO61/xAREA!AO$66*100</f>
        <v>0</v>
      </c>
      <c r="AP61" s="17">
        <f>xAREA!AP61/xAREA!AP$66*100</f>
        <v>0</v>
      </c>
      <c r="AQ61" s="17">
        <f>xAREA!AQ61/xAREA!AQ$66*100</f>
        <v>0</v>
      </c>
      <c r="AR61" s="17">
        <f>xAREA!AR61/xAREA!AR$66*100</f>
        <v>0</v>
      </c>
      <c r="AS61" s="17">
        <f>xAREA!AS61/xAREA!AS$66*100</f>
        <v>0</v>
      </c>
      <c r="AT61" s="17">
        <f>xAREA!AT61/xAREA!AT$66*100</f>
        <v>0</v>
      </c>
      <c r="AU61" s="17">
        <f>xAREA!AU61/xAREA!AU$66*100</f>
        <v>0</v>
      </c>
      <c r="AV61" s="17"/>
      <c r="AW61" s="17">
        <f>xAREA!AW61/xAREA!AW$66*100</f>
        <v>0</v>
      </c>
      <c r="AX61" s="17">
        <f>xAREA!AX61/xAREA!AX$66*100</f>
        <v>0</v>
      </c>
      <c r="AY61" s="17">
        <f>xAREA!AY61/xAREA!AY$66*100</f>
        <v>0</v>
      </c>
      <c r="AZ61" s="17">
        <f>xAREA!AZ61/xAREA!AZ$66*100</f>
        <v>0</v>
      </c>
      <c r="BA61" s="75">
        <v>0</v>
      </c>
      <c r="BB61" s="17">
        <f>xAREA!BA61/xAREA!BA$66*100</f>
        <v>0</v>
      </c>
      <c r="BC61" s="17">
        <f>xAREA!BB61/xAREA!BB$66*100</f>
        <v>0</v>
      </c>
      <c r="BD61" s="75"/>
      <c r="BE61" s="75"/>
      <c r="BF61" s="17">
        <f>xAREA!BC61/xAREA!BC$66*100</f>
        <v>0</v>
      </c>
      <c r="BG61" s="17">
        <f>xAREA!BD61/xAREA!BD$66*100</f>
        <v>0</v>
      </c>
      <c r="BH61" s="17">
        <f>xAREA!BE61/xAREA!BE$66*100</f>
        <v>0</v>
      </c>
      <c r="BI61" s="17">
        <f>xAREA!BF61/xAREA!BF$66*100</f>
        <v>0</v>
      </c>
      <c r="BJ61" s="17">
        <f>xAREA!BG61/xAREA!BG$66*100</f>
        <v>0</v>
      </c>
      <c r="BK61" s="17">
        <f>xAREA!BH61/xAREA!BH$66*100</f>
        <v>0</v>
      </c>
      <c r="BL61" s="17"/>
      <c r="BM61" s="17">
        <f>xAREA!BI61/xAREA!BI$66*100</f>
        <v>0</v>
      </c>
      <c r="BN61" s="17">
        <f>xAREA!BJ61/xAREA!BJ$66*100</f>
        <v>0</v>
      </c>
      <c r="BO61" s="17">
        <f>xAREA!BK61/xAREA!BK$66*100</f>
        <v>0</v>
      </c>
      <c r="BP61" s="17">
        <f>xAREA!BL61/xAREA!BL$66*100</f>
        <v>0</v>
      </c>
      <c r="BQ61" s="65">
        <f>xAREA!BM61/xAREA!BM$66*100</f>
        <v>0</v>
      </c>
      <c r="BR61" s="65">
        <f>xAREA!BN61/xAREA!BN$66*100</f>
        <v>0</v>
      </c>
      <c r="BS61" s="65">
        <f>xAREA!BO61/xAREA!BO$66*100</f>
        <v>0</v>
      </c>
      <c r="BT61" s="65">
        <f>xAREA!BP61/xAREA!BP$66*100</f>
        <v>0</v>
      </c>
      <c r="BU61" s="65">
        <f>xAREA!BQ61/xAREA!BQ$66*100</f>
        <v>0</v>
      </c>
      <c r="BV61" s="65">
        <f>xAREA!BR61/xAREA!BR$66*100</f>
        <v>0</v>
      </c>
      <c r="BW61" s="65">
        <f>xAREA!BS61/xAREA!BS$66*100</f>
        <v>0</v>
      </c>
      <c r="BX61" s="65">
        <f>xAREA!BT61/xAREA!BT$66*100</f>
        <v>0</v>
      </c>
      <c r="BY61" s="65">
        <f>xAREA!BU61/xAREA!BU$66*100</f>
        <v>0</v>
      </c>
      <c r="BZ61" s="65">
        <f>xAREA!BV61/xAREA!BV$66*100</f>
        <v>0</v>
      </c>
      <c r="CA61" s="65">
        <f>xAREA!BW61/xAREA!BW$66*100</f>
        <v>0</v>
      </c>
      <c r="CB61" s="65">
        <f>xAREA!BX61/xAREA!BX$66*100</f>
        <v>0</v>
      </c>
      <c r="CC61" s="10">
        <f>xAREA!BY61/xAREA!BY$66*100</f>
        <v>0</v>
      </c>
      <c r="CD61" s="10">
        <f>xAREA!BZ61/xAREA!BZ$66*100</f>
        <v>0</v>
      </c>
      <c r="CE61" s="10"/>
      <c r="CF61" s="6"/>
      <c r="CG61" s="12"/>
      <c r="CH61" s="12"/>
      <c r="CI61" s="12">
        <v>6.7373519647193889E-2</v>
      </c>
      <c r="CJ61" s="12">
        <v>0</v>
      </c>
      <c r="CK61" s="12">
        <v>3.2060543515651893E-2</v>
      </c>
      <c r="CL61" s="12">
        <v>0</v>
      </c>
      <c r="CM61" s="12">
        <v>0</v>
      </c>
      <c r="CN61" s="12">
        <v>0</v>
      </c>
      <c r="CO61" s="12">
        <v>0</v>
      </c>
      <c r="CP61" s="12">
        <v>8.0877854480607119E-3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6"/>
      <c r="CY61" s="34">
        <f t="shared" si="4"/>
        <v>57</v>
      </c>
      <c r="CZ61" s="45">
        <f t="shared" si="5"/>
        <v>7.5603560656861473E-3</v>
      </c>
      <c r="DA61" s="25">
        <f t="shared" si="6"/>
        <v>6.7373519647193889E-2</v>
      </c>
      <c r="DB61" s="25">
        <f t="shared" si="7"/>
        <v>8.0877854480607119E-3</v>
      </c>
      <c r="DC61" s="25">
        <f t="shared" si="8"/>
        <v>0</v>
      </c>
      <c r="DD61" s="26">
        <f t="shared" si="9"/>
        <v>0</v>
      </c>
      <c r="DH61" s="7">
        <f t="shared" si="12"/>
        <v>20.008087785448062</v>
      </c>
      <c r="DI61" s="7">
        <f t="shared" si="13"/>
        <v>30.067373519647195</v>
      </c>
    </row>
    <row r="62" spans="1:128">
      <c r="A62">
        <v>58</v>
      </c>
      <c r="M62" s="19">
        <f>xAREA!M62/xAREA!M$66*100</f>
        <v>0</v>
      </c>
      <c r="N62" s="19">
        <f>xAREA!N62/xAREA!N$66*100</f>
        <v>2.0421081601761388E-2</v>
      </c>
      <c r="O62" s="19">
        <f>xAREA!O62/xAREA!O$66*100</f>
        <v>0</v>
      </c>
      <c r="P62" s="19">
        <f>xAREA!P62/xAREA!P$66*100</f>
        <v>0.31317826384277658</v>
      </c>
      <c r="Q62" s="19">
        <f>xAREA!Q62/xAREA!Q$66*100</f>
        <v>0</v>
      </c>
      <c r="R62" s="19">
        <f>xAREA!R62/xAREA!R$66*100</f>
        <v>0</v>
      </c>
      <c r="S62" s="19">
        <f>xAREA!S62/xAREA!S$66*100</f>
        <v>0</v>
      </c>
      <c r="T62" s="19"/>
      <c r="U62" s="19">
        <f>xAREA!U62/xAREA!U$66*100</f>
        <v>0</v>
      </c>
      <c r="V62" s="19">
        <f>xAREA!V62/xAREA!V$66*100</f>
        <v>0</v>
      </c>
      <c r="W62" s="19">
        <f>xAREA!W62/xAREA!W$66*100</f>
        <v>0</v>
      </c>
      <c r="X62" s="19">
        <f>xAREA!X62/xAREA!X$66*100</f>
        <v>0</v>
      </c>
      <c r="Y62" s="19">
        <f>xAREA!Y62/xAREA!Y$66*100</f>
        <v>0</v>
      </c>
      <c r="Z62" s="19">
        <f>xAREA!Z62/xAREA!Z$66*100</f>
        <v>0.70844075776258286</v>
      </c>
      <c r="AA62" s="17">
        <f>xAREA!AA62/xAREA!AA$66*100</f>
        <v>0</v>
      </c>
      <c r="AB62" s="17">
        <f>xAREA!AB62/xAREA!AB$66*100</f>
        <v>0</v>
      </c>
      <c r="AC62" s="17">
        <f>xAREA!AC62/xAREA!AC$66*100</f>
        <v>0</v>
      </c>
      <c r="AD62" s="17">
        <f>xAREA!AD62/xAREA!AD$66*100</f>
        <v>0</v>
      </c>
      <c r="AE62" s="17"/>
      <c r="AF62" s="17">
        <f>xAREA!AF62/xAREA!AF$66*100</f>
        <v>0</v>
      </c>
      <c r="AG62" s="17">
        <f>xAREA!AG62/xAREA!AG$66*100</f>
        <v>0</v>
      </c>
      <c r="AH62" s="17">
        <f>xAREA!AH62/xAREA!AH$66*100</f>
        <v>0</v>
      </c>
      <c r="AI62" s="17">
        <f>xAREA!AI62/xAREA!AI$66*100</f>
        <v>0.68965517241379315</v>
      </c>
      <c r="AJ62" s="17"/>
      <c r="AK62" s="17"/>
      <c r="AL62" s="17">
        <f>xAREA!AL62/xAREA!AL$66*100</f>
        <v>0</v>
      </c>
      <c r="AM62" s="17">
        <f>xAREA!AM62/xAREA!AM$66*100</f>
        <v>0</v>
      </c>
      <c r="AN62" s="17"/>
      <c r="AO62" s="17">
        <f>xAREA!AO62/xAREA!AO$66*100</f>
        <v>0</v>
      </c>
      <c r="AP62" s="17">
        <f>xAREA!AP62/xAREA!AP$66*100</f>
        <v>0</v>
      </c>
      <c r="AQ62" s="17">
        <f>xAREA!AQ62/xAREA!AQ$66*100</f>
        <v>0</v>
      </c>
      <c r="AR62" s="17">
        <f>xAREA!AR62/xAREA!AR$66*100</f>
        <v>0</v>
      </c>
      <c r="AS62" s="17">
        <f>xAREA!AS62/xAREA!AS$66*100</f>
        <v>0</v>
      </c>
      <c r="AT62" s="17">
        <f>xAREA!AT62/xAREA!AT$66*100</f>
        <v>0</v>
      </c>
      <c r="AU62" s="17">
        <f>xAREA!AU62/xAREA!AU$66*100</f>
        <v>0</v>
      </c>
      <c r="AV62" s="17"/>
      <c r="AW62" s="17">
        <f>xAREA!AW62/xAREA!AW$66*100</f>
        <v>0</v>
      </c>
      <c r="AX62" s="17">
        <f>xAREA!AX62/xAREA!AX$66*100</f>
        <v>0</v>
      </c>
      <c r="AY62" s="17">
        <f>xAREA!AY62/xAREA!AY$66*100</f>
        <v>0</v>
      </c>
      <c r="AZ62" s="17">
        <f>xAREA!AZ62/xAREA!AZ$66*100</f>
        <v>0</v>
      </c>
      <c r="BA62" s="75">
        <v>0</v>
      </c>
      <c r="BB62" s="17">
        <f>xAREA!BA62/xAREA!BA$66*100</f>
        <v>0</v>
      </c>
      <c r="BC62" s="17">
        <f>xAREA!BB62/xAREA!BB$66*100</f>
        <v>0</v>
      </c>
      <c r="BD62" s="75"/>
      <c r="BE62" s="75"/>
      <c r="BF62" s="17">
        <f>xAREA!BC62/xAREA!BC$66*100</f>
        <v>0</v>
      </c>
      <c r="BG62" s="17">
        <f>xAREA!BD62/xAREA!BD$66*100</f>
        <v>0</v>
      </c>
      <c r="BH62" s="17">
        <f>xAREA!BE62/xAREA!BE$66*100</f>
        <v>0</v>
      </c>
      <c r="BI62" s="17">
        <f>xAREA!BF62/xAREA!BF$66*100</f>
        <v>0</v>
      </c>
      <c r="BJ62" s="17">
        <f>xAREA!BG62/xAREA!BG$66*100</f>
        <v>0</v>
      </c>
      <c r="BK62" s="17">
        <f>xAREA!BH62/xAREA!BH$66*100</f>
        <v>0</v>
      </c>
      <c r="BL62" s="17"/>
      <c r="BM62" s="17">
        <f>xAREA!BI62/xAREA!BI$66*100</f>
        <v>0</v>
      </c>
      <c r="BN62" s="17">
        <f>xAREA!BJ62/xAREA!BJ$66*100</f>
        <v>0</v>
      </c>
      <c r="BO62" s="17">
        <f>xAREA!BK62/xAREA!BK$66*100</f>
        <v>0</v>
      </c>
      <c r="BP62" s="17">
        <f>xAREA!BL62/xAREA!BL$66*100</f>
        <v>0</v>
      </c>
      <c r="BQ62" s="65">
        <f>xAREA!BM62/xAREA!BM$66*100</f>
        <v>0</v>
      </c>
      <c r="BR62" s="65">
        <f>xAREA!BN62/xAREA!BN$66*100</f>
        <v>0</v>
      </c>
      <c r="BS62" s="65">
        <f>xAREA!BO62/xAREA!BO$66*100</f>
        <v>0</v>
      </c>
      <c r="BT62" s="65">
        <f>xAREA!BP62/xAREA!BP$66*100</f>
        <v>0</v>
      </c>
      <c r="BU62" s="65">
        <f>xAREA!BQ62/xAREA!BQ$66*100</f>
        <v>0</v>
      </c>
      <c r="BV62" s="65">
        <f>xAREA!BR62/xAREA!BR$66*100</f>
        <v>0</v>
      </c>
      <c r="BW62" s="65">
        <f>xAREA!BS62/xAREA!BS$66*100</f>
        <v>0</v>
      </c>
      <c r="BX62" s="65">
        <f>xAREA!BT62/xAREA!BT$66*100</f>
        <v>0</v>
      </c>
      <c r="BY62" s="65">
        <f>xAREA!BU62/xAREA!BU$66*100</f>
        <v>0</v>
      </c>
      <c r="BZ62" s="65">
        <f>xAREA!BV62/xAREA!BV$66*100</f>
        <v>0</v>
      </c>
      <c r="CA62" s="65">
        <f>xAREA!BW62/xAREA!BW$66*100</f>
        <v>0</v>
      </c>
      <c r="CB62" s="65">
        <f>xAREA!BX62/xAREA!BX$66*100</f>
        <v>0</v>
      </c>
      <c r="CC62" s="10">
        <f>xAREA!BY62/xAREA!BY$66*100</f>
        <v>0</v>
      </c>
      <c r="CD62" s="10">
        <f>xAREA!BZ62/xAREA!BZ$66*100</f>
        <v>0</v>
      </c>
      <c r="CE62" s="10"/>
      <c r="CF62" s="6"/>
      <c r="CG62" s="12"/>
      <c r="CH62" s="12"/>
      <c r="CI62" s="12">
        <v>5.1184887122176559E-2</v>
      </c>
      <c r="CJ62" s="12">
        <v>0</v>
      </c>
      <c r="CK62" s="12">
        <v>2.2110719665966824E-2</v>
      </c>
      <c r="CL62" s="12">
        <v>0</v>
      </c>
      <c r="CM62" s="12">
        <v>0</v>
      </c>
      <c r="CN62" s="12">
        <v>0</v>
      </c>
      <c r="CO62" s="12">
        <v>0</v>
      </c>
      <c r="CP62" s="12">
        <v>5.5777830676280787E-3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6"/>
      <c r="CY62" s="34">
        <f t="shared" si="4"/>
        <v>58</v>
      </c>
      <c r="CZ62" s="45">
        <f t="shared" si="5"/>
        <v>5.4572040842486543E-3</v>
      </c>
      <c r="DA62" s="25">
        <f t="shared" si="6"/>
        <v>5.1184887122176559E-2</v>
      </c>
      <c r="DB62" s="25">
        <f t="shared" si="7"/>
        <v>5.5777830676280787E-3</v>
      </c>
      <c r="DC62" s="25">
        <f t="shared" si="8"/>
        <v>0</v>
      </c>
      <c r="DD62" s="26">
        <f t="shared" si="9"/>
        <v>0</v>
      </c>
      <c r="DH62" s="7">
        <f t="shared" si="12"/>
        <v>20.005577783067629</v>
      </c>
      <c r="DI62" s="7">
        <f t="shared" si="13"/>
        <v>30.051184887122176</v>
      </c>
    </row>
    <row r="63" spans="1:128">
      <c r="A63">
        <v>59</v>
      </c>
      <c r="M63" s="19">
        <f>xAREA!M63/xAREA!M$66*100</f>
        <v>0</v>
      </c>
      <c r="N63" s="19">
        <f>xAREA!N63/xAREA!N$66*100</f>
        <v>2.0421081601761388E-2</v>
      </c>
      <c r="O63" s="19">
        <f>xAREA!O63/xAREA!O$66*100</f>
        <v>0.72733968604704691</v>
      </c>
      <c r="P63" s="19">
        <f>xAREA!P63/xAREA!P$66*100</f>
        <v>0</v>
      </c>
      <c r="Q63" s="19">
        <f>xAREA!Q63/xAREA!Q$66*100</f>
        <v>0</v>
      </c>
      <c r="R63" s="19">
        <f>xAREA!R63/xAREA!R$66*100</f>
        <v>0</v>
      </c>
      <c r="S63" s="19">
        <f>xAREA!S63/xAREA!S$66*100</f>
        <v>0.76045627376425884</v>
      </c>
      <c r="T63" s="19"/>
      <c r="U63" s="19">
        <f>xAREA!U63/xAREA!U$66*100</f>
        <v>0</v>
      </c>
      <c r="V63" s="19">
        <f>xAREA!V63/xAREA!V$66*100</f>
        <v>0</v>
      </c>
      <c r="W63" s="19">
        <f>xAREA!W63/xAREA!W$66*100</f>
        <v>0</v>
      </c>
      <c r="X63" s="19">
        <f>xAREA!X63/xAREA!X$66*100</f>
        <v>0</v>
      </c>
      <c r="Y63" s="19">
        <f>xAREA!Y63/xAREA!Y$66*100</f>
        <v>0</v>
      </c>
      <c r="Z63" s="19">
        <f>xAREA!Z63/xAREA!Z$66*100</f>
        <v>0</v>
      </c>
      <c r="AA63" s="17">
        <f>xAREA!AA63/xAREA!AA$66*100</f>
        <v>0</v>
      </c>
      <c r="AB63" s="17">
        <f>xAREA!AB63/xAREA!AB$66*100</f>
        <v>0</v>
      </c>
      <c r="AC63" s="17">
        <f>xAREA!AC63/xAREA!AC$66*100</f>
        <v>0</v>
      </c>
      <c r="AD63" s="17">
        <f>xAREA!AD63/xAREA!AD$66*100</f>
        <v>0</v>
      </c>
      <c r="AE63" s="17"/>
      <c r="AF63" s="17">
        <f>xAREA!AF63/xAREA!AF$66*100</f>
        <v>0</v>
      </c>
      <c r="AG63" s="17">
        <f>xAREA!AG63/xAREA!AG$66*100</f>
        <v>0</v>
      </c>
      <c r="AH63" s="17">
        <f>xAREA!AH63/xAREA!AH$66*100</f>
        <v>0</v>
      </c>
      <c r="AI63" s="17">
        <f>xAREA!AI63/xAREA!AI$66*100</f>
        <v>0</v>
      </c>
      <c r="AJ63" s="17"/>
      <c r="AK63" s="17"/>
      <c r="AL63" s="17">
        <f>xAREA!AL63/xAREA!AL$66*100</f>
        <v>0</v>
      </c>
      <c r="AM63" s="17">
        <f>xAREA!AM63/xAREA!AM$66*100</f>
        <v>0</v>
      </c>
      <c r="AN63" s="17"/>
      <c r="AO63" s="17">
        <f>xAREA!AO63/xAREA!AO$66*100</f>
        <v>0</v>
      </c>
      <c r="AP63" s="17">
        <f>xAREA!AP63/xAREA!AP$66*100</f>
        <v>0</v>
      </c>
      <c r="AQ63" s="17">
        <f>xAREA!AQ63/xAREA!AQ$66*100</f>
        <v>0</v>
      </c>
      <c r="AR63" s="17">
        <f>xAREA!AR63/xAREA!AR$66*100</f>
        <v>0</v>
      </c>
      <c r="AS63" s="17">
        <f>xAREA!AS63/xAREA!AS$66*100</f>
        <v>0</v>
      </c>
      <c r="AT63" s="17">
        <f>xAREA!AT63/xAREA!AT$66*100</f>
        <v>0</v>
      </c>
      <c r="AU63" s="17">
        <f>xAREA!AU63/xAREA!AU$66*100</f>
        <v>0</v>
      </c>
      <c r="AV63" s="17"/>
      <c r="AW63" s="17">
        <f>xAREA!AW63/xAREA!AW$66*100</f>
        <v>0</v>
      </c>
      <c r="AX63" s="17">
        <f>xAREA!AX63/xAREA!AX$66*100</f>
        <v>0</v>
      </c>
      <c r="AY63" s="17">
        <f>xAREA!AY63/xAREA!AY$66*100</f>
        <v>0</v>
      </c>
      <c r="AZ63" s="17">
        <f>xAREA!AZ63/xAREA!AZ$66*100</f>
        <v>0</v>
      </c>
      <c r="BA63" s="75">
        <v>0</v>
      </c>
      <c r="BB63" s="17">
        <f>xAREA!BA63/xAREA!BA$66*100</f>
        <v>0</v>
      </c>
      <c r="BC63" s="17">
        <f>xAREA!BB63/xAREA!BB$66*100</f>
        <v>0</v>
      </c>
      <c r="BD63" s="75"/>
      <c r="BE63" s="75"/>
      <c r="BF63" s="17">
        <f>xAREA!BC63/xAREA!BC$66*100</f>
        <v>0</v>
      </c>
      <c r="BG63" s="17">
        <f>xAREA!BD63/xAREA!BD$66*100</f>
        <v>0</v>
      </c>
      <c r="BH63" s="17">
        <f>xAREA!BE63/xAREA!BE$66*100</f>
        <v>0</v>
      </c>
      <c r="BI63" s="17">
        <f>xAREA!BF63/xAREA!BF$66*100</f>
        <v>0</v>
      </c>
      <c r="BJ63" s="17">
        <f>xAREA!BG63/xAREA!BG$66*100</f>
        <v>0</v>
      </c>
      <c r="BK63" s="17">
        <f>xAREA!BH63/xAREA!BH$66*100</f>
        <v>0</v>
      </c>
      <c r="BL63" s="17"/>
      <c r="BM63" s="17">
        <f>xAREA!BI63/xAREA!BI$66*100</f>
        <v>0</v>
      </c>
      <c r="BN63" s="17">
        <f>xAREA!BJ63/xAREA!BJ$66*100</f>
        <v>0</v>
      </c>
      <c r="BO63" s="17">
        <f>xAREA!BK63/xAREA!BK$66*100</f>
        <v>0</v>
      </c>
      <c r="BP63" s="17">
        <f>xAREA!BL63/xAREA!BL$66*100</f>
        <v>0</v>
      </c>
      <c r="BQ63" s="65">
        <f>xAREA!BM63/xAREA!BM$66*100</f>
        <v>0</v>
      </c>
      <c r="BR63" s="65">
        <f>xAREA!BN63/xAREA!BN$66*100</f>
        <v>0</v>
      </c>
      <c r="BS63" s="65">
        <f>xAREA!BO63/xAREA!BO$66*100</f>
        <v>0</v>
      </c>
      <c r="BT63" s="65">
        <f>xAREA!BP63/xAREA!BP$66*100</f>
        <v>0</v>
      </c>
      <c r="BU63" s="65">
        <f>xAREA!BQ63/xAREA!BQ$66*100</f>
        <v>0</v>
      </c>
      <c r="BV63" s="65">
        <f>xAREA!BR63/xAREA!BR$66*100</f>
        <v>0</v>
      </c>
      <c r="BW63" s="65">
        <f>xAREA!BS63/xAREA!BS$66*100</f>
        <v>0</v>
      </c>
      <c r="BX63" s="65">
        <f>xAREA!BT63/xAREA!BT$66*100</f>
        <v>0</v>
      </c>
      <c r="BY63" s="65">
        <f>xAREA!BU63/xAREA!BU$66*100</f>
        <v>0</v>
      </c>
      <c r="BZ63" s="65">
        <f>xAREA!BV63/xAREA!BV$66*100</f>
        <v>0</v>
      </c>
      <c r="CA63" s="65">
        <f>xAREA!BW63/xAREA!BW$66*100</f>
        <v>0</v>
      </c>
      <c r="CB63" s="65">
        <f>xAREA!BX63/xAREA!BX$66*100</f>
        <v>0</v>
      </c>
      <c r="CC63" s="10">
        <f>xAREA!BY63/xAREA!BY$66*100</f>
        <v>0</v>
      </c>
      <c r="CD63" s="10">
        <f>xAREA!BZ63/xAREA!BZ$66*100</f>
        <v>0</v>
      </c>
      <c r="CE63" s="10"/>
      <c r="CF63" s="6"/>
      <c r="CG63" s="12"/>
      <c r="CH63" s="12"/>
      <c r="CI63" s="12">
        <v>7.4083443413431385E-2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6"/>
      <c r="CY63" s="34">
        <f t="shared" si="4"/>
        <v>59</v>
      </c>
      <c r="CZ63" s="45">
        <f t="shared" si="5"/>
        <v>3.8163220407717215E-3</v>
      </c>
      <c r="DA63" s="25">
        <f t="shared" si="6"/>
        <v>7.4083443413431385E-2</v>
      </c>
      <c r="DB63" s="25">
        <f t="shared" si="7"/>
        <v>0</v>
      </c>
      <c r="DC63" s="25">
        <f t="shared" si="8"/>
        <v>0</v>
      </c>
      <c r="DD63" s="26">
        <f t="shared" si="9"/>
        <v>0</v>
      </c>
      <c r="DH63" s="7">
        <f t="shared" si="12"/>
        <v>20</v>
      </c>
      <c r="DI63" s="7">
        <f t="shared" si="13"/>
        <v>30.074083443413432</v>
      </c>
    </row>
    <row r="64" spans="1:128">
      <c r="A64">
        <v>60</v>
      </c>
      <c r="M64" s="19">
        <f>xAREA!M64/xAREA!M$66*100</f>
        <v>0</v>
      </c>
      <c r="N64" s="19">
        <f>xAREA!N64/xAREA!N$66*100</f>
        <v>2.0421081601761388E-2</v>
      </c>
      <c r="O64" s="19">
        <f>xAREA!O64/xAREA!O$66*100</f>
        <v>0</v>
      </c>
      <c r="P64" s="19">
        <f>xAREA!P64/xAREA!P$66*100</f>
        <v>0.62635652768555317</v>
      </c>
      <c r="Q64" s="19">
        <f>xAREA!Q64/xAREA!Q$66*100</f>
        <v>0</v>
      </c>
      <c r="R64" s="19">
        <f>xAREA!R64/xAREA!R$66*100</f>
        <v>0</v>
      </c>
      <c r="S64" s="19">
        <f>xAREA!S64/xAREA!S$66*100</f>
        <v>0</v>
      </c>
      <c r="T64" s="19"/>
      <c r="U64" s="19">
        <f>xAREA!U64/xAREA!U$66*100</f>
        <v>0</v>
      </c>
      <c r="V64" s="19">
        <f>xAREA!V64/xAREA!V$66*100</f>
        <v>0</v>
      </c>
      <c r="W64" s="19">
        <f>xAREA!W64/xAREA!W$66*100</f>
        <v>0</v>
      </c>
      <c r="X64" s="19">
        <f>xAREA!X64/xAREA!X$66*100</f>
        <v>0</v>
      </c>
      <c r="Y64" s="19">
        <f>xAREA!Y64/xAREA!Y$66*100</f>
        <v>0</v>
      </c>
      <c r="Z64" s="19">
        <f>xAREA!Z64/xAREA!Z$66*100</f>
        <v>0</v>
      </c>
      <c r="AA64" s="17">
        <f>xAREA!AA64/xAREA!AA$66*100</f>
        <v>0</v>
      </c>
      <c r="AB64" s="17">
        <f>xAREA!AB64/xAREA!AB$66*100</f>
        <v>0</v>
      </c>
      <c r="AC64" s="17">
        <f>xAREA!AC64/xAREA!AC$66*100</f>
        <v>0</v>
      </c>
      <c r="AD64" s="17">
        <f>xAREA!AD64/xAREA!AD$66*100</f>
        <v>0</v>
      </c>
      <c r="AE64" s="17"/>
      <c r="AF64" s="17">
        <f>xAREA!AF64/xAREA!AF$66*100</f>
        <v>0</v>
      </c>
      <c r="AG64" s="17">
        <f>xAREA!AG64/xAREA!AG$66*100</f>
        <v>0</v>
      </c>
      <c r="AH64" s="17">
        <f>xAREA!AH64/xAREA!AH$66*100</f>
        <v>0</v>
      </c>
      <c r="AI64" s="17">
        <f>xAREA!AI64/xAREA!AI$66*100</f>
        <v>0</v>
      </c>
      <c r="AJ64" s="17"/>
      <c r="AK64" s="17"/>
      <c r="AL64" s="17">
        <f>xAREA!AL64/xAREA!AL$66*100</f>
        <v>0</v>
      </c>
      <c r="AM64" s="17">
        <f>xAREA!AM64/xAREA!AM$66*100</f>
        <v>0</v>
      </c>
      <c r="AN64" s="17"/>
      <c r="AO64" s="17">
        <f>xAREA!AO64/xAREA!AO$66*100</f>
        <v>0</v>
      </c>
      <c r="AP64" s="17">
        <f>xAREA!AP64/xAREA!AP$66*100</f>
        <v>0</v>
      </c>
      <c r="AQ64" s="17">
        <f>xAREA!AQ64/xAREA!AQ$66*100</f>
        <v>0</v>
      </c>
      <c r="AR64" s="17">
        <f>xAREA!AR64/xAREA!AR$66*100</f>
        <v>0</v>
      </c>
      <c r="AS64" s="17">
        <f>xAREA!AS64/xAREA!AS$66*100</f>
        <v>0</v>
      </c>
      <c r="AT64" s="17">
        <f>xAREA!AT64/xAREA!AT$66*100</f>
        <v>0</v>
      </c>
      <c r="AU64" s="17">
        <f>xAREA!AU64/xAREA!AU$66*100</f>
        <v>0</v>
      </c>
      <c r="AV64" s="17"/>
      <c r="AW64" s="17">
        <f>xAREA!AW64/xAREA!AW$66*100</f>
        <v>0</v>
      </c>
      <c r="AX64" s="17">
        <f>xAREA!AX64/xAREA!AX$66*100</f>
        <v>0</v>
      </c>
      <c r="AY64" s="17">
        <f>xAREA!AY64/xAREA!AY$66*100</f>
        <v>0</v>
      </c>
      <c r="AZ64" s="17">
        <f>xAREA!AZ64/xAREA!AZ$66*100</f>
        <v>0</v>
      </c>
      <c r="BA64" s="75">
        <v>0</v>
      </c>
      <c r="BB64" s="17">
        <f>xAREA!BA64/xAREA!BA$66*100</f>
        <v>0</v>
      </c>
      <c r="BC64" s="17">
        <f>xAREA!BB64/xAREA!BB$66*100</f>
        <v>0</v>
      </c>
      <c r="BD64" s="75"/>
      <c r="BE64" s="75"/>
      <c r="BF64" s="17">
        <f>xAREA!BC64/xAREA!BC$66*100</f>
        <v>0</v>
      </c>
      <c r="BG64" s="17">
        <f>xAREA!BD64/xAREA!BD$66*100</f>
        <v>0</v>
      </c>
      <c r="BH64" s="17">
        <f>xAREA!BE64/xAREA!BE$66*100</f>
        <v>0</v>
      </c>
      <c r="BI64" s="17">
        <f>xAREA!BF64/xAREA!BF$66*100</f>
        <v>0</v>
      </c>
      <c r="BJ64" s="17">
        <f>xAREA!BG64/xAREA!BG$66*100</f>
        <v>0</v>
      </c>
      <c r="BK64" s="17">
        <f>xAREA!BH64/xAREA!BH$66*100</f>
        <v>0</v>
      </c>
      <c r="BL64" s="17"/>
      <c r="BM64" s="17">
        <f>xAREA!BI64/xAREA!BI$66*100</f>
        <v>0</v>
      </c>
      <c r="BN64" s="17">
        <f>xAREA!BJ64/xAREA!BJ$66*100</f>
        <v>0</v>
      </c>
      <c r="BO64" s="17">
        <f>xAREA!BK64/xAREA!BK$66*100</f>
        <v>0</v>
      </c>
      <c r="BP64" s="17">
        <f>xAREA!BL64/xAREA!BL$66*100</f>
        <v>0</v>
      </c>
      <c r="BQ64" s="65">
        <f>xAREA!BM64/xAREA!BM$66*100</f>
        <v>0</v>
      </c>
      <c r="BR64" s="65">
        <f>xAREA!BN64/xAREA!BN$66*100</f>
        <v>0</v>
      </c>
      <c r="BS64" s="65">
        <f>xAREA!BO64/xAREA!BO$66*100</f>
        <v>0</v>
      </c>
      <c r="BT64" s="65">
        <f>xAREA!BP64/xAREA!BP$66*100</f>
        <v>0</v>
      </c>
      <c r="BU64" s="65">
        <f>xAREA!BQ64/xAREA!BQ$66*100</f>
        <v>0</v>
      </c>
      <c r="BV64" s="65">
        <f>xAREA!BR64/xAREA!BR$66*100</f>
        <v>0</v>
      </c>
      <c r="BW64" s="65">
        <f>xAREA!BS64/xAREA!BS$66*100</f>
        <v>0</v>
      </c>
      <c r="BX64" s="65">
        <f>xAREA!BT64/xAREA!BT$66*100</f>
        <v>0</v>
      </c>
      <c r="BY64" s="65">
        <f>xAREA!BU64/xAREA!BU$66*100</f>
        <v>0</v>
      </c>
      <c r="BZ64" s="65">
        <f>xAREA!BV64/xAREA!BV$66*100</f>
        <v>0</v>
      </c>
      <c r="CA64" s="65">
        <f>xAREA!BW64/xAREA!BW$66*100</f>
        <v>0</v>
      </c>
      <c r="CB64" s="65">
        <f>xAREA!BX64/xAREA!BX$66*100</f>
        <v>0</v>
      </c>
      <c r="CC64" s="10">
        <f>xAREA!BY64/xAREA!BY$66*100</f>
        <v>0</v>
      </c>
      <c r="CD64" s="10">
        <f>xAREA!BZ64/xAREA!BZ$66*100</f>
        <v>0</v>
      </c>
      <c r="CE64" s="10"/>
      <c r="CF64" s="6"/>
      <c r="CG64" s="12"/>
      <c r="CH64" s="12"/>
      <c r="CI64" s="12">
        <v>3.176963998087342E-2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6"/>
      <c r="CY64" s="35">
        <f t="shared" si="4"/>
        <v>60</v>
      </c>
      <c r="CZ64" s="45">
        <f t="shared" si="5"/>
        <v>1.6365758892952357E-3</v>
      </c>
      <c r="DA64" s="25">
        <f t="shared" si="6"/>
        <v>3.176963998087342E-2</v>
      </c>
      <c r="DB64" s="25">
        <f t="shared" si="7"/>
        <v>0</v>
      </c>
      <c r="DC64" s="25">
        <f t="shared" si="8"/>
        <v>0</v>
      </c>
      <c r="DD64" s="26">
        <f t="shared" si="9"/>
        <v>0</v>
      </c>
      <c r="DH64" s="7">
        <f t="shared" si="12"/>
        <v>20</v>
      </c>
      <c r="DI64" s="7">
        <f t="shared" si="13"/>
        <v>30.031769639980872</v>
      </c>
    </row>
    <row r="65" spans="1:108"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75"/>
      <c r="BB65" s="17"/>
      <c r="BC65" s="17"/>
      <c r="BD65" s="75"/>
      <c r="BE65" s="75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CC65" s="10"/>
      <c r="CD65" s="10"/>
      <c r="CE65" s="10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38"/>
      <c r="CZ65" s="25"/>
      <c r="DA65" s="25"/>
      <c r="DB65" s="25"/>
      <c r="DC65" s="25"/>
      <c r="DD65" s="25"/>
    </row>
    <row r="66" spans="1:108">
      <c r="A66" s="39" t="s">
        <v>98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>
        <f t="shared" ref="M66:AR66" si="14">SUM(M19:M64)</f>
        <v>99.999999999999972</v>
      </c>
      <c r="N66">
        <f t="shared" si="14"/>
        <v>100.00000000000006</v>
      </c>
      <c r="O66">
        <f t="shared" si="14"/>
        <v>100.00000000000001</v>
      </c>
      <c r="P66">
        <f t="shared" si="14"/>
        <v>99.999999999999986</v>
      </c>
      <c r="Q66">
        <f t="shared" si="14"/>
        <v>100</v>
      </c>
      <c r="R66">
        <f t="shared" si="14"/>
        <v>100.00000000000003</v>
      </c>
      <c r="S66">
        <f t="shared" si="14"/>
        <v>100.00000000000006</v>
      </c>
      <c r="T66">
        <f t="shared" si="14"/>
        <v>0</v>
      </c>
      <c r="U66">
        <f t="shared" si="14"/>
        <v>99.999999999999986</v>
      </c>
      <c r="V66">
        <f t="shared" si="14"/>
        <v>99.999999999999986</v>
      </c>
      <c r="W66">
        <f t="shared" si="14"/>
        <v>100.00000000000001</v>
      </c>
      <c r="X66">
        <f t="shared" si="14"/>
        <v>99.999999999999986</v>
      </c>
      <c r="Y66">
        <f t="shared" si="14"/>
        <v>99.999999999999972</v>
      </c>
      <c r="Z66">
        <f t="shared" si="14"/>
        <v>100.00000000000003</v>
      </c>
      <c r="AA66">
        <f t="shared" si="14"/>
        <v>99.999999999999972</v>
      </c>
      <c r="AB66">
        <f t="shared" si="14"/>
        <v>100</v>
      </c>
      <c r="AC66">
        <f t="shared" si="14"/>
        <v>100.00000000000001</v>
      </c>
      <c r="AD66">
        <f t="shared" si="14"/>
        <v>99.999999999999986</v>
      </c>
      <c r="AE66">
        <f t="shared" si="14"/>
        <v>0</v>
      </c>
      <c r="AF66">
        <f t="shared" si="14"/>
        <v>100</v>
      </c>
      <c r="AG66">
        <f t="shared" si="14"/>
        <v>100.00000000000004</v>
      </c>
      <c r="AH66">
        <f t="shared" si="14"/>
        <v>100.00000000000001</v>
      </c>
      <c r="AI66">
        <f t="shared" si="14"/>
        <v>100.00000000000003</v>
      </c>
      <c r="AJ66">
        <f t="shared" si="14"/>
        <v>0</v>
      </c>
      <c r="AK66">
        <f t="shared" si="14"/>
        <v>0</v>
      </c>
      <c r="AL66">
        <f t="shared" si="14"/>
        <v>100.00000000000001</v>
      </c>
      <c r="AM66">
        <f t="shared" si="14"/>
        <v>100</v>
      </c>
      <c r="AN66">
        <f t="shared" si="14"/>
        <v>0</v>
      </c>
      <c r="AO66">
        <f t="shared" si="14"/>
        <v>100</v>
      </c>
      <c r="AP66">
        <f t="shared" si="14"/>
        <v>99.999999999999957</v>
      </c>
      <c r="AQ66">
        <f t="shared" si="14"/>
        <v>99.999999999999972</v>
      </c>
      <c r="AR66">
        <f t="shared" si="14"/>
        <v>100</v>
      </c>
      <c r="AS66">
        <f t="shared" ref="AS66:CD66" si="15">SUM(AS19:AS64)</f>
        <v>100.00000000000004</v>
      </c>
      <c r="AT66">
        <f t="shared" si="15"/>
        <v>100.00000000000001</v>
      </c>
      <c r="AU66">
        <f t="shared" si="15"/>
        <v>99.999999999999943</v>
      </c>
      <c r="AW66">
        <f t="shared" si="15"/>
        <v>99.999999999999972</v>
      </c>
      <c r="AX66">
        <f t="shared" si="15"/>
        <v>99.999999999999986</v>
      </c>
      <c r="AY66">
        <f t="shared" si="15"/>
        <v>99.999999999999972</v>
      </c>
      <c r="AZ66">
        <f t="shared" si="15"/>
        <v>99.999999999999972</v>
      </c>
      <c r="BA66" s="71">
        <f t="shared" si="15"/>
        <v>100</v>
      </c>
      <c r="BB66">
        <f t="shared" si="15"/>
        <v>100.00000000000001</v>
      </c>
      <c r="BC66">
        <f t="shared" si="15"/>
        <v>99.999999999999986</v>
      </c>
      <c r="BD66" s="71">
        <f t="shared" ref="BD66:BE66" si="16">SUM(BD19:BD64)</f>
        <v>100.00000000000001</v>
      </c>
      <c r="BE66" s="71">
        <f t="shared" si="16"/>
        <v>100.00000000000001</v>
      </c>
      <c r="BF66">
        <f t="shared" si="15"/>
        <v>99.999999999999943</v>
      </c>
      <c r="BG66">
        <f t="shared" si="15"/>
        <v>100</v>
      </c>
      <c r="BH66">
        <f t="shared" si="15"/>
        <v>99.999999999999972</v>
      </c>
      <c r="BI66">
        <f t="shared" si="15"/>
        <v>100</v>
      </c>
      <c r="BJ66">
        <f t="shared" si="15"/>
        <v>100.00000000000001</v>
      </c>
      <c r="BK66">
        <f t="shared" si="15"/>
        <v>100</v>
      </c>
      <c r="BL66" s="71">
        <f t="shared" si="15"/>
        <v>99.999999999999986</v>
      </c>
      <c r="BM66">
        <f t="shared" si="15"/>
        <v>100.00000000000004</v>
      </c>
      <c r="BN66">
        <f t="shared" si="15"/>
        <v>100</v>
      </c>
      <c r="BO66">
        <f t="shared" si="15"/>
        <v>99.999999999999972</v>
      </c>
      <c r="BP66">
        <f t="shared" si="15"/>
        <v>99.999999999999972</v>
      </c>
      <c r="BQ66">
        <f t="shared" si="15"/>
        <v>100</v>
      </c>
      <c r="BR66">
        <f t="shared" si="15"/>
        <v>100.00000000000001</v>
      </c>
      <c r="BS66">
        <f t="shared" si="15"/>
        <v>100</v>
      </c>
      <c r="BT66">
        <f t="shared" si="15"/>
        <v>99.999999999999986</v>
      </c>
      <c r="BU66">
        <f t="shared" si="15"/>
        <v>99.999999999999929</v>
      </c>
      <c r="BV66">
        <f t="shared" si="15"/>
        <v>99.999999999999972</v>
      </c>
      <c r="BW66">
        <f t="shared" si="15"/>
        <v>100.00000000000001</v>
      </c>
      <c r="BX66">
        <f t="shared" si="15"/>
        <v>100</v>
      </c>
      <c r="BY66">
        <f t="shared" si="15"/>
        <v>100</v>
      </c>
      <c r="BZ66">
        <f t="shared" si="15"/>
        <v>100</v>
      </c>
      <c r="CA66">
        <f t="shared" si="15"/>
        <v>100</v>
      </c>
      <c r="CB66">
        <f t="shared" si="15"/>
        <v>100.00000000000001</v>
      </c>
      <c r="CC66">
        <f t="shared" si="15"/>
        <v>99.999999999999986</v>
      </c>
      <c r="CD66">
        <f t="shared" si="15"/>
        <v>99.999999999999986</v>
      </c>
      <c r="CI66">
        <f>SUM(CI19:CI64)</f>
        <v>63.855846866196501</v>
      </c>
      <c r="CJ66">
        <f t="shared" ref="CJ66:CW66" si="17">SUM(CJ19:CJ64)</f>
        <v>87.341772151898724</v>
      </c>
      <c r="CK66">
        <f t="shared" si="17"/>
        <v>81.781905744754084</v>
      </c>
      <c r="CL66">
        <f t="shared" si="17"/>
        <v>99.999999999999972</v>
      </c>
      <c r="CM66">
        <f t="shared" si="17"/>
        <v>65.315340248641093</v>
      </c>
      <c r="CN66">
        <f t="shared" si="17"/>
        <v>100</v>
      </c>
      <c r="CO66">
        <f t="shared" si="17"/>
        <v>66.151766078070679</v>
      </c>
      <c r="CP66">
        <f t="shared" si="17"/>
        <v>70.094719075284956</v>
      </c>
      <c r="CQ66">
        <f t="shared" si="17"/>
        <v>99.999999999999986</v>
      </c>
      <c r="CR66">
        <f t="shared" si="17"/>
        <v>99.999999999999957</v>
      </c>
      <c r="CS66">
        <f t="shared" si="17"/>
        <v>100.00000000000003</v>
      </c>
      <c r="CT66">
        <f t="shared" si="17"/>
        <v>99.999999999999957</v>
      </c>
      <c r="CU66">
        <f t="shared" si="17"/>
        <v>100.00000000000003</v>
      </c>
      <c r="CV66">
        <f t="shared" si="17"/>
        <v>99.999999999999972</v>
      </c>
      <c r="CW66">
        <f t="shared" si="17"/>
        <v>99.999999999999972</v>
      </c>
      <c r="CZ66">
        <f>SUM(CZ19:CZ64)</f>
        <v>83.016104086443846</v>
      </c>
      <c r="DA66">
        <f>SUM(DA19:DA64)</f>
        <v>63.855846866196501</v>
      </c>
      <c r="DB66">
        <f>SUM(DB19:DB64)</f>
        <v>70.094719075284956</v>
      </c>
      <c r="DC66">
        <f>SUM(DC19:DC64)</f>
        <v>99.999999999999972</v>
      </c>
      <c r="DD66">
        <f>SUM(DD19:DD64)</f>
        <v>99.999999999999972</v>
      </c>
    </row>
    <row r="67" spans="1:108">
      <c r="M67" s="7">
        <f>SUMPRODUCT($A$19:$A$64,M19:M64)/M66</f>
        <v>29.778325123152726</v>
      </c>
      <c r="N67" s="7">
        <f t="shared" ref="N67:CT67" si="18">SUMPRODUCT($A$19:$A$64,N19:N64)/N66</f>
        <v>29.295047750103201</v>
      </c>
      <c r="O67" s="7">
        <f t="shared" si="18"/>
        <v>38.053422639598573</v>
      </c>
      <c r="P67" s="7">
        <f t="shared" si="18"/>
        <v>26.174666257024231</v>
      </c>
      <c r="Q67" s="7">
        <f t="shared" si="18"/>
        <v>36.732040452111832</v>
      </c>
      <c r="R67" s="7">
        <f t="shared" si="18"/>
        <v>36.077380952380949</v>
      </c>
      <c r="S67" s="7">
        <f t="shared" si="18"/>
        <v>37.437262357414426</v>
      </c>
      <c r="T67" s="7"/>
      <c r="U67" s="7">
        <f t="shared" si="18"/>
        <v>29.779476727365378</v>
      </c>
      <c r="V67" s="7">
        <f t="shared" si="18"/>
        <v>31.529411764705888</v>
      </c>
      <c r="W67" s="7">
        <f t="shared" si="18"/>
        <v>29.693273220752868</v>
      </c>
      <c r="X67" s="7">
        <f t="shared" si="18"/>
        <v>28.555839921041212</v>
      </c>
      <c r="Y67" s="7">
        <f t="shared" si="18"/>
        <v>37.243697478991606</v>
      </c>
      <c r="Z67" s="7">
        <f t="shared" si="18"/>
        <v>37.114247281694865</v>
      </c>
      <c r="AA67" s="7">
        <f t="shared" si="18"/>
        <v>36.77586206896553</v>
      </c>
      <c r="AB67" s="7">
        <f t="shared" si="18"/>
        <v>34.442211055276381</v>
      </c>
      <c r="AC67" s="7">
        <f t="shared" si="18"/>
        <v>37.980891719745216</v>
      </c>
      <c r="AD67" s="7">
        <f t="shared" si="18"/>
        <v>37.145348837209305</v>
      </c>
      <c r="AE67" s="7"/>
      <c r="AF67" s="7">
        <f t="shared" si="18"/>
        <v>37.99</v>
      </c>
      <c r="AG67" s="7">
        <f t="shared" si="18"/>
        <v>32.391891891891873</v>
      </c>
      <c r="AH67" s="7">
        <f t="shared" si="18"/>
        <v>36.670103092783499</v>
      </c>
      <c r="AI67" s="7">
        <f t="shared" si="18"/>
        <v>35.724137931034484</v>
      </c>
      <c r="AJ67" s="7"/>
      <c r="AK67" s="7"/>
      <c r="AL67" s="7">
        <f t="shared" si="18"/>
        <v>38.192307692307686</v>
      </c>
      <c r="AM67" s="7">
        <f t="shared" si="18"/>
        <v>29.827751196172258</v>
      </c>
      <c r="AN67" s="7"/>
      <c r="AO67" s="7">
        <f t="shared" si="18"/>
        <v>30.482954545454547</v>
      </c>
      <c r="AP67" s="7">
        <f t="shared" si="18"/>
        <v>28.337121212121218</v>
      </c>
      <c r="AQ67" s="7">
        <f t="shared" si="18"/>
        <v>26.558988764044955</v>
      </c>
      <c r="AR67" s="7">
        <f t="shared" si="18"/>
        <v>26.166666666666679</v>
      </c>
      <c r="AS67" s="7">
        <f t="shared" si="18"/>
        <v>26.084880636604755</v>
      </c>
      <c r="AT67" s="7">
        <f t="shared" si="18"/>
        <v>29.889795918367348</v>
      </c>
      <c r="AU67" s="7">
        <f t="shared" si="18"/>
        <v>28.63448275862071</v>
      </c>
      <c r="AV67" s="7"/>
      <c r="AW67" s="7">
        <f t="shared" si="18"/>
        <v>28.764227642276428</v>
      </c>
      <c r="AX67" s="7">
        <f t="shared" si="18"/>
        <v>31.909090909090921</v>
      </c>
      <c r="AY67" s="7">
        <f t="shared" si="18"/>
        <v>35.395833333333343</v>
      </c>
      <c r="AZ67" s="7">
        <f t="shared" si="18"/>
        <v>33.063953488372093</v>
      </c>
      <c r="BA67" s="74">
        <f t="shared" si="18"/>
        <v>30.894988066825782</v>
      </c>
      <c r="BB67" s="7">
        <f t="shared" si="18"/>
        <v>28.31654676258993</v>
      </c>
      <c r="BC67" s="7">
        <f t="shared" si="18"/>
        <v>31.110638297872342</v>
      </c>
      <c r="BD67" s="74">
        <f t="shared" ref="BD67:BE67" si="19">SUMPRODUCT($A$19:$A$64,BD19:BD64)/BD66</f>
        <v>28.951051528327703</v>
      </c>
      <c r="BE67" s="74">
        <f t="shared" si="19"/>
        <v>27.049468487101421</v>
      </c>
      <c r="BF67" s="7">
        <f t="shared" si="18"/>
        <v>31.065637065637087</v>
      </c>
      <c r="BG67" s="7">
        <f t="shared" si="18"/>
        <v>27.851515151515155</v>
      </c>
      <c r="BH67" s="7">
        <f t="shared" si="18"/>
        <v>29.472027972027991</v>
      </c>
      <c r="BI67" s="7">
        <f t="shared" si="18"/>
        <v>23.906521739130437</v>
      </c>
      <c r="BJ67" s="7">
        <f t="shared" si="18"/>
        <v>31.005076142131983</v>
      </c>
      <c r="BK67" s="7">
        <f t="shared" si="18"/>
        <v>26.588957055214728</v>
      </c>
      <c r="BL67" s="74">
        <f t="shared" si="18"/>
        <v>33.522436245163554</v>
      </c>
      <c r="BM67" s="7">
        <f t="shared" si="18"/>
        <v>37.084507042253513</v>
      </c>
      <c r="BN67" s="7">
        <f t="shared" si="18"/>
        <v>28.693548387096779</v>
      </c>
      <c r="BO67" s="7">
        <f t="shared" si="18"/>
        <v>28.322834645669285</v>
      </c>
      <c r="BP67" s="7">
        <f t="shared" si="18"/>
        <v>30.911764705882366</v>
      </c>
      <c r="BQ67" s="7">
        <f t="shared" si="18"/>
        <v>25.34</v>
      </c>
      <c r="BR67" s="7">
        <f t="shared" si="18"/>
        <v>22.26530612244898</v>
      </c>
      <c r="BS67" s="7">
        <f t="shared" si="18"/>
        <v>21.875</v>
      </c>
      <c r="BT67" s="7">
        <f t="shared" si="18"/>
        <v>31.214723926380376</v>
      </c>
      <c r="BU67" s="7">
        <f t="shared" si="18"/>
        <v>32.85606060606063</v>
      </c>
      <c r="BV67" s="7">
        <f t="shared" si="18"/>
        <v>24.07407407407408</v>
      </c>
      <c r="BW67" s="7">
        <f t="shared" si="18"/>
        <v>22.767653758542139</v>
      </c>
      <c r="BX67" s="7">
        <f t="shared" si="18"/>
        <v>22.375</v>
      </c>
      <c r="BY67" s="7">
        <f t="shared" si="18"/>
        <v>23.78125</v>
      </c>
      <c r="BZ67" s="7">
        <f t="shared" si="18"/>
        <v>26.4017094017094</v>
      </c>
      <c r="CA67" s="7">
        <f t="shared" si="18"/>
        <v>24.817460317460313</v>
      </c>
      <c r="CB67" s="7">
        <f t="shared" si="18"/>
        <v>26.735537190082642</v>
      </c>
      <c r="CC67" s="7">
        <f t="shared" si="18"/>
        <v>19.477611940298505</v>
      </c>
      <c r="CD67" s="7">
        <f t="shared" si="18"/>
        <v>19.517241379310349</v>
      </c>
      <c r="CE67" s="7"/>
      <c r="CG67" s="7"/>
      <c r="CH67" s="7"/>
      <c r="CI67" s="7">
        <f>SUMPRODUCT($A$19:$A$64,CI19:CI64)/CI66</f>
        <v>32.881853225102908</v>
      </c>
      <c r="CJ67" s="7">
        <f t="shared" si="18"/>
        <v>35.90343915486217</v>
      </c>
      <c r="CK67" s="7">
        <f t="shared" si="18"/>
        <v>35.509652974646293</v>
      </c>
      <c r="CL67" s="7">
        <f t="shared" si="18"/>
        <v>27.326026290666082</v>
      </c>
      <c r="CM67" s="7">
        <f t="shared" si="18"/>
        <v>27.3098767295436</v>
      </c>
      <c r="CN67" s="7">
        <f t="shared" si="18"/>
        <v>31.397443372257094</v>
      </c>
      <c r="CO67" s="7">
        <f t="shared" si="18"/>
        <v>27.438597159490335</v>
      </c>
      <c r="CP67" s="7">
        <f t="shared" si="18"/>
        <v>29.814129892170634</v>
      </c>
      <c r="CQ67" s="7">
        <f t="shared" si="18"/>
        <v>28.607414018699142</v>
      </c>
      <c r="CR67" s="7">
        <f t="shared" si="18"/>
        <v>31.018558075049828</v>
      </c>
      <c r="CS67" s="7">
        <f t="shared" si="18"/>
        <v>31.475429092623802</v>
      </c>
      <c r="CT67" s="7">
        <f t="shared" si="18"/>
        <v>29.282353148769467</v>
      </c>
      <c r="CU67" s="7">
        <f t="shared" ref="CU67:DD67" si="20">SUMPRODUCT($A$19:$A$64,CU19:CU64)/CU66</f>
        <v>24.479768444632416</v>
      </c>
      <c r="CV67" s="7">
        <f t="shared" si="20"/>
        <v>29.060186939058525</v>
      </c>
      <c r="CW67" s="7">
        <f t="shared" si="20"/>
        <v>19.50154655197893</v>
      </c>
      <c r="CX67" s="7"/>
      <c r="CY67" s="7"/>
      <c r="CZ67" s="7">
        <f t="shared" si="20"/>
        <v>29.532242975110318</v>
      </c>
      <c r="DA67" s="7">
        <f t="shared" si="20"/>
        <v>32.881853225102908</v>
      </c>
      <c r="DB67" s="7">
        <f t="shared" si="20"/>
        <v>29.814129892170634</v>
      </c>
      <c r="DC67" s="7">
        <f t="shared" si="20"/>
        <v>29.060186939058525</v>
      </c>
      <c r="DD67" s="7">
        <f t="shared" si="20"/>
        <v>19.50154655197893</v>
      </c>
    </row>
    <row r="68" spans="1:108">
      <c r="CY68" t="s">
        <v>103</v>
      </c>
      <c r="CZ68" s="49">
        <f>SUM(CZ19:CZ38)/CZ66</f>
        <v>0.79648699391992683</v>
      </c>
      <c r="DA68" s="49">
        <f>SUM(DA19:DA38)/DA66</f>
        <v>0.559302784159463</v>
      </c>
      <c r="DB68" s="49">
        <f>SUM(DB19:DB38)/DB66</f>
        <v>0.75037494133896887</v>
      </c>
      <c r="DC68" s="49">
        <f>SUM(DC19:DC38)/DC66</f>
        <v>0.85097736736408913</v>
      </c>
      <c r="DD68" s="49">
        <f>SUM(DD19:DD38)/DD66</f>
        <v>1</v>
      </c>
    </row>
    <row r="69" spans="1:108">
      <c r="CY69" t="s">
        <v>104</v>
      </c>
      <c r="CZ69" s="49">
        <f>SUM(CZ19:CZ32)/CZ66</f>
        <v>0.52153763548239929</v>
      </c>
      <c r="DA69" s="49">
        <f>SUM(DA19:DA32)/DA66</f>
        <v>0.33959722591118846</v>
      </c>
      <c r="DB69" s="49">
        <f>SUM(DB19:DB32)/DB66</f>
        <v>0.56298145766109264</v>
      </c>
      <c r="DC69" s="49">
        <f>SUM(DC19:DC32)/DC66</f>
        <v>0.5017559506920104</v>
      </c>
      <c r="DD69" s="49">
        <f>SUM(DD19:DD32)/DD66</f>
        <v>1</v>
      </c>
    </row>
    <row r="70" spans="1:108">
      <c r="B70" s="68" t="s">
        <v>175</v>
      </c>
    </row>
    <row r="71" spans="1:108">
      <c r="B71" s="51" t="s">
        <v>185</v>
      </c>
    </row>
    <row r="72" spans="1:108">
      <c r="B72" s="51" t="s">
        <v>186</v>
      </c>
    </row>
    <row r="73" spans="1:108">
      <c r="B73" s="80" t="s">
        <v>176</v>
      </c>
    </row>
    <row r="74" spans="1:108">
      <c r="B74" s="71" t="s">
        <v>177</v>
      </c>
    </row>
  </sheetData>
  <pageMargins left="0.7" right="0.7" top="0.75" bottom="0.75" header="0.3" footer="0.3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L79"/>
  <sheetViews>
    <sheetView topLeftCell="B1" zoomScale="70" zoomScaleNormal="70" workbookViewId="0">
      <selection activeCell="F8" sqref="F8"/>
    </sheetView>
  </sheetViews>
  <sheetFormatPr baseColWidth="10" defaultRowHeight="15"/>
  <sheetData>
    <row r="3" spans="2:12">
      <c r="H3" t="s">
        <v>179</v>
      </c>
      <c r="J3" t="s">
        <v>180</v>
      </c>
    </row>
    <row r="4" spans="2:12">
      <c r="L4" s="68" t="s">
        <v>178</v>
      </c>
    </row>
    <row r="5" spans="2:12">
      <c r="B5" t="s">
        <v>165</v>
      </c>
      <c r="C5" t="s">
        <v>106</v>
      </c>
      <c r="D5" t="s">
        <v>107</v>
      </c>
      <c r="E5">
        <v>3.5016666666666669</v>
      </c>
      <c r="F5">
        <v>80.718333333333334</v>
      </c>
      <c r="H5">
        <v>-3.5016666666666669</v>
      </c>
      <c r="I5">
        <v>-80.718333333333334</v>
      </c>
    </row>
    <row r="6" spans="2:12">
      <c r="B6" t="s">
        <v>165</v>
      </c>
      <c r="C6" t="s">
        <v>108</v>
      </c>
      <c r="D6" t="s">
        <v>109</v>
      </c>
      <c r="E6">
        <v>3.4533333333333331</v>
      </c>
      <c r="F6">
        <v>80.75</v>
      </c>
      <c r="H6">
        <v>-3.4533333333333331</v>
      </c>
      <c r="I6">
        <v>-80.75</v>
      </c>
    </row>
    <row r="7" spans="2:12">
      <c r="B7" t="s">
        <v>165</v>
      </c>
      <c r="C7" t="s">
        <v>110</v>
      </c>
      <c r="D7" t="s">
        <v>111</v>
      </c>
      <c r="E7">
        <v>3.4350000000000001</v>
      </c>
      <c r="F7">
        <v>80.900000000000006</v>
      </c>
      <c r="H7">
        <v>-3.4350000000000001</v>
      </c>
      <c r="I7">
        <v>-80.900000000000006</v>
      </c>
    </row>
    <row r="8" spans="2:12">
      <c r="B8" t="s">
        <v>165</v>
      </c>
      <c r="C8" t="s">
        <v>112</v>
      </c>
      <c r="D8" t="s">
        <v>113</v>
      </c>
      <c r="E8">
        <v>3.49</v>
      </c>
      <c r="F8">
        <v>80.908333333333331</v>
      </c>
      <c r="H8">
        <v>-3.49</v>
      </c>
      <c r="I8">
        <v>-80.908333333333331</v>
      </c>
    </row>
    <row r="9" spans="2:12">
      <c r="B9" t="s">
        <v>165</v>
      </c>
      <c r="C9" t="s">
        <v>114</v>
      </c>
      <c r="D9" t="s">
        <v>115</v>
      </c>
      <c r="E9">
        <v>3.4483333333333333</v>
      </c>
      <c r="F9">
        <v>80.95</v>
      </c>
      <c r="H9">
        <v>-3.4483333333333333</v>
      </c>
      <c r="I9">
        <v>-80.95</v>
      </c>
    </row>
    <row r="10" spans="2:12">
      <c r="B10" t="s">
        <v>165</v>
      </c>
      <c r="C10" t="s">
        <v>116</v>
      </c>
      <c r="D10" t="s">
        <v>117</v>
      </c>
      <c r="E10">
        <v>3.4966666666666666</v>
      </c>
      <c r="F10">
        <v>80.906666666666666</v>
      </c>
      <c r="H10">
        <v>-3.4966666666666666</v>
      </c>
      <c r="I10">
        <v>-80.906666666666666</v>
      </c>
    </row>
    <row r="11" spans="2:12">
      <c r="B11" t="s">
        <v>165</v>
      </c>
      <c r="C11" t="s">
        <v>120</v>
      </c>
      <c r="D11" t="s">
        <v>121</v>
      </c>
      <c r="E11">
        <v>3.56</v>
      </c>
      <c r="F11">
        <v>80.898333333333326</v>
      </c>
      <c r="H11">
        <v>-3.56</v>
      </c>
      <c r="I11">
        <v>-80.898333333333326</v>
      </c>
    </row>
    <row r="12" spans="2:12">
      <c r="B12" t="s">
        <v>165</v>
      </c>
      <c r="C12" t="s">
        <v>124</v>
      </c>
      <c r="D12" t="s">
        <v>125</v>
      </c>
      <c r="E12">
        <v>3.6233333333333331</v>
      </c>
      <c r="F12">
        <v>80.94</v>
      </c>
      <c r="H12">
        <v>-3.6233333333333331</v>
      </c>
      <c r="I12">
        <v>-80.94</v>
      </c>
    </row>
    <row r="13" spans="2:12">
      <c r="B13" t="s">
        <v>165</v>
      </c>
      <c r="C13" t="s">
        <v>118</v>
      </c>
      <c r="D13" t="s">
        <v>119</v>
      </c>
      <c r="E13">
        <v>3.4</v>
      </c>
      <c r="F13">
        <v>80.943333333333328</v>
      </c>
      <c r="H13">
        <v>-3.4</v>
      </c>
      <c r="I13">
        <v>-80.943333333333328</v>
      </c>
    </row>
    <row r="14" spans="2:12">
      <c r="B14" t="s">
        <v>165</v>
      </c>
      <c r="C14" t="s">
        <v>122</v>
      </c>
      <c r="D14" t="s">
        <v>123</v>
      </c>
      <c r="E14">
        <v>3.5516666666666667</v>
      </c>
      <c r="F14">
        <v>80.938333333333333</v>
      </c>
      <c r="H14">
        <v>-3.5516666666666667</v>
      </c>
      <c r="I14">
        <v>-80.938333333333333</v>
      </c>
    </row>
    <row r="15" spans="2:12">
      <c r="B15" t="s">
        <v>165</v>
      </c>
      <c r="C15" t="s">
        <v>126</v>
      </c>
      <c r="D15" t="s">
        <v>127</v>
      </c>
      <c r="E15">
        <v>3.6383333333333332</v>
      </c>
      <c r="F15">
        <v>80.954999999999998</v>
      </c>
      <c r="H15">
        <v>-3.6383333333333332</v>
      </c>
      <c r="I15">
        <v>-80.954999999999998</v>
      </c>
    </row>
    <row r="16" spans="2:12">
      <c r="B16" t="s">
        <v>166</v>
      </c>
      <c r="C16" s="5" t="s">
        <v>41</v>
      </c>
      <c r="D16" s="5" t="s">
        <v>42</v>
      </c>
      <c r="E16">
        <v>3.6514666666666669</v>
      </c>
      <c r="F16">
        <v>81.074200000000005</v>
      </c>
      <c r="H16">
        <v>-3.6514666666666669</v>
      </c>
      <c r="I16">
        <v>-81.074200000000005</v>
      </c>
    </row>
    <row r="17" spans="2:9">
      <c r="B17" t="s">
        <v>166</v>
      </c>
      <c r="C17" t="s">
        <v>43</v>
      </c>
      <c r="D17" t="s">
        <v>44</v>
      </c>
      <c r="E17">
        <v>3.9415333333333331</v>
      </c>
      <c r="F17">
        <v>81.076916666666662</v>
      </c>
      <c r="H17">
        <v>-3.9415333333333331</v>
      </c>
      <c r="I17">
        <v>-81.076916666666662</v>
      </c>
    </row>
    <row r="18" spans="2:9">
      <c r="B18" t="s">
        <v>166</v>
      </c>
      <c r="C18" t="s">
        <v>45</v>
      </c>
      <c r="D18" t="s">
        <v>46</v>
      </c>
      <c r="E18">
        <v>3.8970333333333333</v>
      </c>
      <c r="F18">
        <v>81.112549999999999</v>
      </c>
      <c r="H18">
        <v>-3.8970333333333333</v>
      </c>
      <c r="I18">
        <v>-81.112549999999999</v>
      </c>
    </row>
    <row r="19" spans="2:9">
      <c r="B19" t="s">
        <v>166</v>
      </c>
      <c r="C19" t="s">
        <v>47</v>
      </c>
      <c r="D19" t="s">
        <v>48</v>
      </c>
      <c r="E19">
        <v>3.8794833333333334</v>
      </c>
      <c r="F19">
        <v>81.091833333333327</v>
      </c>
      <c r="H19">
        <v>-3.8794833333333334</v>
      </c>
      <c r="I19">
        <v>-81.091833333333327</v>
      </c>
    </row>
    <row r="20" spans="2:9">
      <c r="B20" t="s">
        <v>166</v>
      </c>
      <c r="C20" t="s">
        <v>49</v>
      </c>
      <c r="D20" t="s">
        <v>50</v>
      </c>
      <c r="E20">
        <v>3.8262833333333335</v>
      </c>
      <c r="F20">
        <v>81.069800000000001</v>
      </c>
      <c r="H20">
        <v>-3.8262833333333335</v>
      </c>
      <c r="I20">
        <v>-81.069800000000001</v>
      </c>
    </row>
    <row r="21" spans="2:9">
      <c r="B21" t="s">
        <v>166</v>
      </c>
      <c r="C21" t="s">
        <v>51</v>
      </c>
      <c r="D21" t="s">
        <v>52</v>
      </c>
      <c r="E21">
        <v>3.7869166666666665</v>
      </c>
      <c r="F21">
        <v>81.025549999999996</v>
      </c>
      <c r="H21">
        <v>-3.7869166666666665</v>
      </c>
      <c r="I21">
        <v>-81.025549999999996</v>
      </c>
    </row>
    <row r="22" spans="2:9">
      <c r="B22" t="s">
        <v>166</v>
      </c>
      <c r="C22" t="s">
        <v>53</v>
      </c>
      <c r="D22" t="s">
        <v>54</v>
      </c>
      <c r="E22">
        <v>3.7664499999999999</v>
      </c>
      <c r="F22">
        <v>80.98715</v>
      </c>
      <c r="H22">
        <v>-3.7664499999999999</v>
      </c>
      <c r="I22">
        <v>-80.98715</v>
      </c>
    </row>
    <row r="23" spans="2:9">
      <c r="B23" t="s">
        <v>166</v>
      </c>
      <c r="C23" t="s">
        <v>55</v>
      </c>
      <c r="D23" t="s">
        <v>56</v>
      </c>
      <c r="E23">
        <v>3.7871166666666665</v>
      </c>
      <c r="F23">
        <v>80.928399999999996</v>
      </c>
      <c r="H23">
        <v>-3.7871166666666665</v>
      </c>
      <c r="I23">
        <v>-80.928399999999996</v>
      </c>
    </row>
    <row r="24" spans="2:9">
      <c r="B24" t="s">
        <v>166</v>
      </c>
      <c r="C24" t="s">
        <v>58</v>
      </c>
      <c r="D24" t="s">
        <v>59</v>
      </c>
      <c r="E24">
        <v>3.7584833333333334</v>
      </c>
      <c r="F24">
        <v>80.948949999999996</v>
      </c>
      <c r="H24">
        <v>-3.7584833333333334</v>
      </c>
      <c r="I24">
        <v>-80.948949999999996</v>
      </c>
    </row>
    <row r="25" spans="2:9">
      <c r="B25" t="s">
        <v>166</v>
      </c>
      <c r="C25" t="s">
        <v>60</v>
      </c>
      <c r="D25" t="s">
        <v>61</v>
      </c>
      <c r="E25">
        <v>3.8208166666666665</v>
      </c>
      <c r="F25">
        <v>80.834283333333332</v>
      </c>
      <c r="H25">
        <v>-3.8208166666666665</v>
      </c>
      <c r="I25">
        <v>-80.834283333333332</v>
      </c>
    </row>
    <row r="26" spans="2:9">
      <c r="B26" t="s">
        <v>166</v>
      </c>
      <c r="C26" t="s">
        <v>62</v>
      </c>
      <c r="D26" t="s">
        <v>63</v>
      </c>
      <c r="E26">
        <v>3.8531666666666666</v>
      </c>
      <c r="F26">
        <v>81.014116666666666</v>
      </c>
      <c r="H26">
        <v>-3.8531666666666666</v>
      </c>
      <c r="I26">
        <v>-81.014116666666666</v>
      </c>
    </row>
    <row r="27" spans="2:9">
      <c r="B27" t="s">
        <v>166</v>
      </c>
      <c r="C27" t="s">
        <v>64</v>
      </c>
      <c r="D27" t="s">
        <v>65</v>
      </c>
      <c r="E27">
        <v>3.7953666666666668</v>
      </c>
      <c r="F27">
        <v>80.991033333333334</v>
      </c>
      <c r="H27">
        <v>-3.7953666666666668</v>
      </c>
      <c r="I27">
        <v>-80.991033333333334</v>
      </c>
    </row>
    <row r="28" spans="2:9">
      <c r="B28" t="s">
        <v>166</v>
      </c>
      <c r="C28" t="s">
        <v>66</v>
      </c>
      <c r="D28" t="s">
        <v>67</v>
      </c>
      <c r="E28">
        <v>3.7507833333333331</v>
      </c>
      <c r="F28">
        <v>80.983733333333333</v>
      </c>
      <c r="H28">
        <v>-3.7507833333333331</v>
      </c>
      <c r="I28">
        <v>-80.983733333333333</v>
      </c>
    </row>
    <row r="29" spans="2:9">
      <c r="B29" t="s">
        <v>166</v>
      </c>
      <c r="C29" t="s">
        <v>68</v>
      </c>
      <c r="D29" t="s">
        <v>69</v>
      </c>
      <c r="E29">
        <v>3.80185</v>
      </c>
      <c r="F29">
        <v>81.039633333333327</v>
      </c>
      <c r="H29">
        <v>-3.80185</v>
      </c>
      <c r="I29">
        <v>-81.039633333333327</v>
      </c>
    </row>
    <row r="30" spans="2:9">
      <c r="B30" t="s">
        <v>164</v>
      </c>
      <c r="C30" t="s">
        <v>128</v>
      </c>
      <c r="D30" t="s">
        <v>129</v>
      </c>
      <c r="E30" s="69">
        <v>4.9450000000000003</v>
      </c>
      <c r="F30" s="69">
        <v>81.353333333333339</v>
      </c>
      <c r="H30">
        <v>-4.9450000000000003</v>
      </c>
      <c r="I30">
        <v>-81.353333333333339</v>
      </c>
    </row>
    <row r="31" spans="2:9">
      <c r="B31" t="s">
        <v>163</v>
      </c>
      <c r="C31" t="s">
        <v>71</v>
      </c>
      <c r="D31" t="s">
        <v>72</v>
      </c>
      <c r="E31" s="69">
        <v>4.1068333333333333</v>
      </c>
      <c r="F31" s="69">
        <v>81.203166666666661</v>
      </c>
      <c r="H31" s="69">
        <v>-4.1068333333333333</v>
      </c>
      <c r="I31" s="69">
        <v>-81.203166666666661</v>
      </c>
    </row>
    <row r="32" spans="2:9">
      <c r="B32" t="s">
        <v>163</v>
      </c>
      <c r="C32" t="s">
        <v>73</v>
      </c>
      <c r="D32" t="s">
        <v>74</v>
      </c>
      <c r="E32" s="69">
        <v>4.0666666666666664</v>
      </c>
      <c r="F32" s="69">
        <v>81.153499999999994</v>
      </c>
      <c r="H32" s="69">
        <v>-4.0666666666666664</v>
      </c>
      <c r="I32" s="69">
        <v>-81.153499999999994</v>
      </c>
    </row>
    <row r="33" spans="2:9">
      <c r="B33" t="s">
        <v>163</v>
      </c>
      <c r="C33" t="s">
        <v>75</v>
      </c>
      <c r="D33" t="s">
        <v>76</v>
      </c>
      <c r="E33" s="69">
        <v>4.0528333333333331</v>
      </c>
      <c r="F33" s="69">
        <v>81.151333333333326</v>
      </c>
      <c r="H33" s="69">
        <v>-4.0528333333333331</v>
      </c>
      <c r="I33" s="69">
        <v>-81.151333333333326</v>
      </c>
    </row>
    <row r="34" spans="2:9">
      <c r="B34" t="s">
        <v>163</v>
      </c>
      <c r="C34" t="s">
        <v>77</v>
      </c>
      <c r="D34" t="s">
        <v>78</v>
      </c>
      <c r="E34" s="69">
        <v>4.008</v>
      </c>
      <c r="F34" s="69">
        <v>81.117666666666665</v>
      </c>
      <c r="H34" s="69">
        <v>-4.008</v>
      </c>
      <c r="I34" s="69">
        <v>-81.117666666666665</v>
      </c>
    </row>
    <row r="35" spans="2:9">
      <c r="B35" t="s">
        <v>163</v>
      </c>
      <c r="C35" t="s">
        <v>79</v>
      </c>
      <c r="D35" t="s">
        <v>80</v>
      </c>
      <c r="E35" s="69">
        <v>4.0315000000000003</v>
      </c>
      <c r="F35" s="69">
        <v>81.144999999999996</v>
      </c>
      <c r="H35" s="69">
        <v>-4.0315000000000003</v>
      </c>
      <c r="I35" s="69">
        <v>-81.144999999999996</v>
      </c>
    </row>
    <row r="36" spans="2:9">
      <c r="B36" t="s">
        <v>163</v>
      </c>
      <c r="C36" t="s">
        <v>81</v>
      </c>
      <c r="D36" t="s">
        <v>80</v>
      </c>
      <c r="E36" s="69">
        <v>4.0026666666666664</v>
      </c>
      <c r="F36" s="69">
        <v>81.144999999999996</v>
      </c>
      <c r="H36" s="69">
        <v>-4.0026666666666664</v>
      </c>
      <c r="I36" s="69">
        <v>-81.144999999999996</v>
      </c>
    </row>
    <row r="37" spans="2:9">
      <c r="B37" t="s">
        <v>163</v>
      </c>
      <c r="C37" t="s">
        <v>82</v>
      </c>
      <c r="D37" t="s">
        <v>83</v>
      </c>
      <c r="E37" s="69">
        <v>4.1585000000000001</v>
      </c>
      <c r="F37" s="69">
        <v>81.233333333333334</v>
      </c>
      <c r="H37" s="69">
        <v>-4.1585000000000001</v>
      </c>
      <c r="I37" s="69">
        <v>-81.233333333333334</v>
      </c>
    </row>
    <row r="38" spans="2:9">
      <c r="B38" t="s">
        <v>163</v>
      </c>
      <c r="C38" t="s">
        <v>84</v>
      </c>
      <c r="D38" t="s">
        <v>85</v>
      </c>
      <c r="E38" s="69">
        <v>4.362166666666667</v>
      </c>
      <c r="F38" s="69">
        <v>81.346666666666664</v>
      </c>
      <c r="H38" s="69">
        <v>-4.362166666666667</v>
      </c>
      <c r="I38" s="69">
        <v>-81.346666666666664</v>
      </c>
    </row>
    <row r="39" spans="2:9">
      <c r="B39" t="s">
        <v>163</v>
      </c>
      <c r="C39" t="s">
        <v>86</v>
      </c>
      <c r="D39" t="s">
        <v>87</v>
      </c>
      <c r="E39" s="69">
        <v>4.3620000000000001</v>
      </c>
      <c r="F39" s="69">
        <v>81.346833333333336</v>
      </c>
      <c r="H39" s="69">
        <v>-4.3620000000000001</v>
      </c>
      <c r="I39" s="69">
        <v>-81.346833333333336</v>
      </c>
    </row>
    <row r="40" spans="2:9">
      <c r="B40" t="s">
        <v>163</v>
      </c>
      <c r="C40" t="s">
        <v>88</v>
      </c>
      <c r="D40" t="s">
        <v>89</v>
      </c>
      <c r="E40" s="69">
        <v>4.4370000000000003</v>
      </c>
      <c r="F40" s="69">
        <v>81.388499999999993</v>
      </c>
      <c r="H40" s="69">
        <v>-4.4370000000000003</v>
      </c>
      <c r="I40" s="69">
        <v>-81.388499999999993</v>
      </c>
    </row>
    <row r="41" spans="2:9">
      <c r="B41" t="s">
        <v>162</v>
      </c>
      <c r="C41" t="s">
        <v>146</v>
      </c>
      <c r="D41" t="s">
        <v>157</v>
      </c>
      <c r="E41" s="69">
        <v>5.4783333333333335</v>
      </c>
      <c r="F41" s="69">
        <v>81.283333333333331</v>
      </c>
      <c r="H41" s="69">
        <v>-5.4783333333333335</v>
      </c>
      <c r="I41" s="69">
        <v>-81.283333333333331</v>
      </c>
    </row>
    <row r="42" spans="2:9">
      <c r="B42" t="s">
        <v>162</v>
      </c>
      <c r="C42" t="s">
        <v>147</v>
      </c>
      <c r="D42" t="s">
        <v>158</v>
      </c>
      <c r="E42" s="69">
        <v>5.3566666666666665</v>
      </c>
      <c r="F42" s="69">
        <v>81.208333333333329</v>
      </c>
      <c r="H42" s="69">
        <v>-5.3566666666666665</v>
      </c>
      <c r="I42" s="69">
        <v>-81.208333333333329</v>
      </c>
    </row>
    <row r="43" spans="2:9">
      <c r="B43" t="s">
        <v>162</v>
      </c>
      <c r="C43" t="s">
        <v>148</v>
      </c>
      <c r="D43" t="s">
        <v>159</v>
      </c>
      <c r="E43" s="69">
        <v>5.4550000000000001</v>
      </c>
      <c r="F43" s="69">
        <v>81.150000000000006</v>
      </c>
      <c r="H43" s="69">
        <v>-5.4550000000000001</v>
      </c>
      <c r="I43" s="69">
        <v>-81.150000000000006</v>
      </c>
    </row>
    <row r="44" spans="2:9">
      <c r="B44" t="s">
        <v>162</v>
      </c>
      <c r="C44" t="s">
        <v>149</v>
      </c>
      <c r="D44" t="s">
        <v>154</v>
      </c>
      <c r="E44" s="69">
        <v>5.4883333333333333</v>
      </c>
      <c r="F44" s="69">
        <v>81.286666666666662</v>
      </c>
      <c r="H44" s="69">
        <v>-5.4883333333333333</v>
      </c>
      <c r="I44" s="69">
        <v>-81.286666666666662</v>
      </c>
    </row>
    <row r="45" spans="2:9">
      <c r="B45" t="s">
        <v>162</v>
      </c>
      <c r="C45" t="s">
        <v>150</v>
      </c>
      <c r="D45" t="s">
        <v>160</v>
      </c>
      <c r="E45" s="69">
        <v>5.3816666666666668</v>
      </c>
      <c r="F45" s="69">
        <v>81.356666666666669</v>
      </c>
      <c r="H45" s="69">
        <v>-5.3816666666666668</v>
      </c>
      <c r="I45" s="69">
        <v>-81.356666666666669</v>
      </c>
    </row>
    <row r="46" spans="2:9">
      <c r="B46" t="s">
        <v>162</v>
      </c>
      <c r="C46" t="s">
        <v>151</v>
      </c>
      <c r="D46" t="s">
        <v>161</v>
      </c>
      <c r="E46" s="69">
        <v>5.3366666666666669</v>
      </c>
      <c r="F46" s="69">
        <v>81.314999999999998</v>
      </c>
      <c r="H46" s="69">
        <v>-5.3366666666666669</v>
      </c>
      <c r="I46" s="69">
        <v>-81.314999999999998</v>
      </c>
    </row>
    <row r="47" spans="2:9">
      <c r="B47" t="s">
        <v>162</v>
      </c>
      <c r="C47" t="s">
        <v>139</v>
      </c>
      <c r="D47" t="s">
        <v>140</v>
      </c>
      <c r="E47" s="69">
        <v>5.5333333333333332</v>
      </c>
      <c r="F47" s="69">
        <v>81.078333333333333</v>
      </c>
      <c r="H47" s="69">
        <v>-5.5333333333333332</v>
      </c>
      <c r="I47" s="69">
        <v>-81.078333333333333</v>
      </c>
    </row>
    <row r="48" spans="2:9">
      <c r="B48" t="s">
        <v>162</v>
      </c>
      <c r="C48" t="s">
        <v>141</v>
      </c>
      <c r="D48" t="s">
        <v>152</v>
      </c>
      <c r="E48" s="69">
        <v>5.6283333333333339</v>
      </c>
      <c r="F48" s="69">
        <v>81.084999999999994</v>
      </c>
      <c r="H48" s="69">
        <v>-5.6283333333333339</v>
      </c>
      <c r="I48" s="69">
        <v>-81.084999999999994</v>
      </c>
    </row>
    <row r="49" spans="2:11">
      <c r="B49" t="s">
        <v>162</v>
      </c>
      <c r="C49" t="s">
        <v>142</v>
      </c>
      <c r="D49" t="s">
        <v>153</v>
      </c>
      <c r="E49" s="69">
        <v>5.6616666666666671</v>
      </c>
      <c r="F49" s="69">
        <v>81.166666666666671</v>
      </c>
      <c r="H49" s="69">
        <v>-5.6616666666666671</v>
      </c>
      <c r="I49" s="69">
        <v>-81.166666666666671</v>
      </c>
    </row>
    <row r="50" spans="2:11">
      <c r="B50" t="s">
        <v>162</v>
      </c>
      <c r="C50" t="s">
        <v>143</v>
      </c>
      <c r="D50" t="s">
        <v>154</v>
      </c>
      <c r="E50" s="69">
        <v>5.6383333333333336</v>
      </c>
      <c r="F50" s="69">
        <v>81.286666666666662</v>
      </c>
      <c r="H50" s="69">
        <v>-5.6383333333333336</v>
      </c>
      <c r="I50" s="69">
        <v>-81.286666666666662</v>
      </c>
    </row>
    <row r="51" spans="2:11">
      <c r="B51" t="s">
        <v>162</v>
      </c>
      <c r="C51" t="s">
        <v>144</v>
      </c>
      <c r="D51" t="s">
        <v>155</v>
      </c>
      <c r="E51" s="69">
        <v>5.5766666666666662</v>
      </c>
      <c r="F51" s="69">
        <v>81.266666666666666</v>
      </c>
      <c r="H51" s="69">
        <v>-5.5766666666666662</v>
      </c>
      <c r="I51" s="69">
        <v>-81.266666666666666</v>
      </c>
    </row>
    <row r="52" spans="2:11">
      <c r="B52" t="s">
        <v>162</v>
      </c>
      <c r="C52" t="s">
        <v>145</v>
      </c>
      <c r="D52" t="s">
        <v>156</v>
      </c>
      <c r="E52" s="69">
        <v>5.5449999999999999</v>
      </c>
      <c r="F52" s="69">
        <v>81.25333333333333</v>
      </c>
      <c r="H52" s="69">
        <v>-5.5449999999999999</v>
      </c>
      <c r="I52" s="69">
        <v>-81.25333333333333</v>
      </c>
    </row>
    <row r="53" spans="2:11">
      <c r="B53" t="s">
        <v>168</v>
      </c>
      <c r="J53" s="70">
        <v>-5.0000166666666663</v>
      </c>
      <c r="K53" s="70">
        <v>-81.366833333333332</v>
      </c>
    </row>
    <row r="54" spans="2:11">
      <c r="B54" t="s">
        <v>168</v>
      </c>
      <c r="J54" s="70">
        <v>-5.0506333333333338</v>
      </c>
      <c r="K54" s="70">
        <v>-81.366683333333327</v>
      </c>
    </row>
    <row r="55" spans="2:11">
      <c r="B55" t="s">
        <v>168</v>
      </c>
      <c r="J55" s="70">
        <v>-4.9670000000000005</v>
      </c>
      <c r="K55" s="70">
        <v>-81.351183333333339</v>
      </c>
    </row>
    <row r="56" spans="2:11">
      <c r="B56" t="s">
        <v>168</v>
      </c>
      <c r="J56" s="70">
        <v>-4.9007666666666667</v>
      </c>
      <c r="K56" s="70">
        <v>-81.368316666666672</v>
      </c>
    </row>
    <row r="57" spans="2:11">
      <c r="B57" t="s">
        <v>169</v>
      </c>
      <c r="J57" s="70">
        <v>-4.9344999999999999</v>
      </c>
      <c r="K57" s="70">
        <v>-81.367266666666666</v>
      </c>
    </row>
    <row r="58" spans="2:11">
      <c r="B58" t="s">
        <v>169</v>
      </c>
      <c r="J58" s="70">
        <v>-4.8674999999999997</v>
      </c>
      <c r="K58" s="70">
        <v>-81.401116666666667</v>
      </c>
    </row>
    <row r="59" spans="2:11">
      <c r="B59" t="s">
        <v>168</v>
      </c>
      <c r="J59" s="70">
        <v>-4.9675666666666665</v>
      </c>
      <c r="K59" s="70">
        <v>-81.351633333333339</v>
      </c>
    </row>
    <row r="60" spans="2:11">
      <c r="B60" t="s">
        <v>168</v>
      </c>
      <c r="J60" s="70">
        <v>-4.8849</v>
      </c>
      <c r="K60" s="70">
        <v>-81.383516666666665</v>
      </c>
    </row>
    <row r="61" spans="2:11">
      <c r="B61" t="s">
        <v>168</v>
      </c>
      <c r="J61" s="70">
        <v>-4.9347666666666665</v>
      </c>
      <c r="K61" s="70">
        <v>-81.334683333333331</v>
      </c>
    </row>
    <row r="62" spans="2:11">
      <c r="B62" t="s">
        <v>168</v>
      </c>
      <c r="J62" s="70">
        <v>-4.9836666666666662</v>
      </c>
      <c r="K62" s="70">
        <v>-81.301000000000002</v>
      </c>
    </row>
    <row r="63" spans="2:11">
      <c r="B63" t="s">
        <v>168</v>
      </c>
      <c r="J63" s="70">
        <v>-4.9333333333333336</v>
      </c>
      <c r="K63" s="70">
        <v>-81.367500000000007</v>
      </c>
    </row>
    <row r="64" spans="2:11">
      <c r="B64" t="s">
        <v>168</v>
      </c>
      <c r="J64" s="70">
        <v>-4.8680000000000003</v>
      </c>
      <c r="K64" s="70">
        <v>-81.400499999999994</v>
      </c>
    </row>
    <row r="65" spans="2:11">
      <c r="B65" t="s">
        <v>168</v>
      </c>
      <c r="J65" s="70">
        <v>-4.9005000000000001</v>
      </c>
      <c r="K65" s="70">
        <v>-81.383833333333328</v>
      </c>
    </row>
    <row r="66" spans="2:11">
      <c r="B66" t="s">
        <v>169</v>
      </c>
      <c r="J66" s="70">
        <v>-4.9682166666666667</v>
      </c>
      <c r="K66" s="70">
        <v>-81.316900000000004</v>
      </c>
    </row>
    <row r="67" spans="2:11">
      <c r="B67" t="s">
        <v>169</v>
      </c>
      <c r="J67" s="70">
        <v>-4.9013333333333335</v>
      </c>
      <c r="K67" s="70">
        <v>-81.38366666666667</v>
      </c>
    </row>
    <row r="68" spans="2:11">
      <c r="B68" t="s">
        <v>169</v>
      </c>
      <c r="J68" s="70">
        <v>-4.8667333333333334</v>
      </c>
      <c r="K68" s="70">
        <v>-81.400566666666663</v>
      </c>
    </row>
    <row r="69" spans="2:11">
      <c r="B69" t="s">
        <v>169</v>
      </c>
      <c r="J69" s="70">
        <v>-4.95</v>
      </c>
      <c r="K69" s="70">
        <v>-81.367983333333328</v>
      </c>
    </row>
    <row r="70" spans="2:11">
      <c r="B70" t="s">
        <v>169</v>
      </c>
      <c r="J70" s="70">
        <v>-4.8681666666666672</v>
      </c>
      <c r="K70" s="70">
        <v>-81.401133333333334</v>
      </c>
    </row>
    <row r="71" spans="2:11">
      <c r="B71" t="s">
        <v>169</v>
      </c>
      <c r="J71" s="70">
        <v>-4.9175000000000004</v>
      </c>
      <c r="K71" s="70">
        <v>-81.383833333333328</v>
      </c>
    </row>
    <row r="72" spans="2:11">
      <c r="B72" t="s">
        <v>167</v>
      </c>
      <c r="C72">
        <v>4.971166666666667</v>
      </c>
      <c r="D72">
        <v>81.375833333333333</v>
      </c>
      <c r="J72" s="70">
        <v>-4.971166666666667</v>
      </c>
      <c r="K72" s="70">
        <v>-81.375833333333333</v>
      </c>
    </row>
    <row r="73" spans="2:11">
      <c r="B73" t="s">
        <v>167</v>
      </c>
      <c r="C73">
        <v>5.0025000000000004</v>
      </c>
      <c r="D73">
        <v>81.38</v>
      </c>
      <c r="J73" s="70">
        <v>-5.0025000000000004</v>
      </c>
      <c r="K73" s="70">
        <v>-81.38</v>
      </c>
    </row>
    <row r="74" spans="2:11">
      <c r="B74" t="s">
        <v>167</v>
      </c>
      <c r="C74">
        <v>4.9906666666666668</v>
      </c>
      <c r="D74">
        <v>81.37466666666667</v>
      </c>
      <c r="J74" s="70">
        <v>-4.9906666666666668</v>
      </c>
      <c r="K74" s="70">
        <v>-81.37466666666667</v>
      </c>
    </row>
    <row r="75" spans="2:11">
      <c r="B75" t="s">
        <v>167</v>
      </c>
      <c r="C75">
        <v>5.0216666666666665</v>
      </c>
      <c r="D75">
        <v>81.382333333333335</v>
      </c>
      <c r="J75" s="70">
        <v>-5.0216666666666665</v>
      </c>
      <c r="K75" s="70">
        <v>-81.382333333333335</v>
      </c>
    </row>
    <row r="76" spans="2:11">
      <c r="B76" t="s">
        <v>167</v>
      </c>
      <c r="C76">
        <v>5.0609999999999999</v>
      </c>
      <c r="D76">
        <v>81.385499999999993</v>
      </c>
      <c r="J76" s="70">
        <v>-5.0609999999999999</v>
      </c>
      <c r="K76" s="70">
        <v>-81.385499999999993</v>
      </c>
    </row>
    <row r="77" spans="2:11">
      <c r="B77" t="s">
        <v>167</v>
      </c>
      <c r="C77">
        <v>5.0943333333333332</v>
      </c>
      <c r="D77">
        <v>81.385499999999993</v>
      </c>
      <c r="J77" s="70">
        <v>-5.0943333333333332</v>
      </c>
      <c r="K77" s="70">
        <v>-81.385499999999993</v>
      </c>
    </row>
    <row r="78" spans="2:11">
      <c r="B78" t="s">
        <v>167</v>
      </c>
      <c r="C78">
        <v>5.1291666666666664</v>
      </c>
      <c r="D78">
        <v>81.370166666666663</v>
      </c>
      <c r="J78" s="70">
        <v>-5.1291666666666664</v>
      </c>
      <c r="K78" s="70">
        <v>-81.370166666666663</v>
      </c>
    </row>
    <row r="79" spans="2:11">
      <c r="J79" s="70"/>
      <c r="K79" s="7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xbarco</vt:lpstr>
      <vt:lpstr>%barco</vt:lpstr>
      <vt:lpstr>Hoja3</vt:lpstr>
      <vt:lpstr>xAREA</vt:lpstr>
      <vt:lpstr>%AREA</vt:lpstr>
      <vt:lpstr>Prosp+comercial</vt:lpstr>
      <vt:lpstr>MAPA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2012-03-02T02:27:23Z</dcterms:created>
  <dcterms:modified xsi:type="dcterms:W3CDTF">2012-04-23T20:26:08Z</dcterms:modified>
</cp:coreProperties>
</file>